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84A3BD7-677D-4FBD-9758-342169E1E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17" i="1" l="1"/>
  <c r="E139" i="1"/>
  <c r="F139" i="1" s="1"/>
  <c r="G139" i="1" s="1"/>
  <c r="K139" i="1" s="1"/>
  <c r="Q139" i="1"/>
  <c r="E140" i="1"/>
  <c r="F140" i="1"/>
  <c r="G140" i="1" s="1"/>
  <c r="K140" i="1" s="1"/>
  <c r="Q140" i="1"/>
  <c r="E138" i="1"/>
  <c r="F138" i="1" s="1"/>
  <c r="G138" i="1" s="1"/>
  <c r="K138" i="1" s="1"/>
  <c r="Q138" i="1"/>
  <c r="F14" i="1"/>
  <c r="E137" i="1"/>
  <c r="F137" i="1" s="1"/>
  <c r="G137" i="1" s="1"/>
  <c r="K137" i="1" s="1"/>
  <c r="Q137" i="1"/>
  <c r="E132" i="1"/>
  <c r="F132" i="1" s="1"/>
  <c r="G132" i="1" s="1"/>
  <c r="K132" i="1" s="1"/>
  <c r="Q132" i="1"/>
  <c r="Q133" i="1"/>
  <c r="Q134" i="1"/>
  <c r="Q135" i="1"/>
  <c r="E136" i="1"/>
  <c r="F136" i="1" s="1"/>
  <c r="G136" i="1" s="1"/>
  <c r="K136" i="1" s="1"/>
  <c r="Q136" i="1"/>
  <c r="Q128" i="1"/>
  <c r="Q129" i="1"/>
  <c r="Q130" i="1"/>
  <c r="Q131" i="1"/>
  <c r="Q120" i="1"/>
  <c r="Q121" i="1"/>
  <c r="Q123" i="1"/>
  <c r="Q124" i="1"/>
  <c r="Q125" i="1"/>
  <c r="Q126" i="1"/>
  <c r="Q127" i="1"/>
  <c r="Q122" i="1"/>
  <c r="Q119" i="1"/>
  <c r="Q116" i="1"/>
  <c r="Q117" i="1"/>
  <c r="Q118" i="1"/>
  <c r="Q111" i="1"/>
  <c r="Q101" i="1"/>
  <c r="E133" i="1"/>
  <c r="F133" i="1" s="1"/>
  <c r="U133" i="1" s="1"/>
  <c r="D9" i="1"/>
  <c r="C9" i="1"/>
  <c r="E77" i="1"/>
  <c r="F77" i="1" s="1"/>
  <c r="G77" i="1" s="1"/>
  <c r="J77" i="1" s="1"/>
  <c r="E105" i="1"/>
  <c r="F105" i="1" s="1"/>
  <c r="G105" i="1" s="1"/>
  <c r="J105" i="1" s="1"/>
  <c r="E110" i="1"/>
  <c r="F110" i="1" s="1"/>
  <c r="G110" i="1" s="1"/>
  <c r="K110" i="1" s="1"/>
  <c r="E94" i="1"/>
  <c r="F94" i="1" s="1"/>
  <c r="G94" i="1" s="1"/>
  <c r="K94" i="1" s="1"/>
  <c r="E97" i="1"/>
  <c r="F97" i="1" s="1"/>
  <c r="G97" i="1" s="1"/>
  <c r="K97" i="1" s="1"/>
  <c r="Q98" i="1"/>
  <c r="Q96" i="1"/>
  <c r="Q93" i="1"/>
  <c r="Q89" i="1"/>
  <c r="Q88" i="1"/>
  <c r="Q87" i="1"/>
  <c r="Q84" i="1"/>
  <c r="Q81" i="1"/>
  <c r="Q80" i="1"/>
  <c r="Q71" i="1"/>
  <c r="Q69" i="1"/>
  <c r="Q68" i="1"/>
  <c r="Q67" i="1"/>
  <c r="Q65" i="1"/>
  <c r="Q62" i="1"/>
  <c r="Q60" i="1"/>
  <c r="Q59" i="1"/>
  <c r="Q58" i="1"/>
  <c r="Q57" i="1"/>
  <c r="Q56" i="1"/>
  <c r="Q55" i="1"/>
  <c r="Q54" i="1"/>
  <c r="Q53" i="1"/>
  <c r="Q52" i="1"/>
  <c r="Q51" i="1"/>
  <c r="Q50" i="1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100" i="2"/>
  <c r="C100" i="2"/>
  <c r="G59" i="2"/>
  <c r="C59" i="2"/>
  <c r="G58" i="2"/>
  <c r="C58" i="2"/>
  <c r="G99" i="2"/>
  <c r="C99" i="2"/>
  <c r="G57" i="2"/>
  <c r="C57" i="2"/>
  <c r="G98" i="2"/>
  <c r="C98" i="2"/>
  <c r="G56" i="2"/>
  <c r="C56" i="2"/>
  <c r="G55" i="2"/>
  <c r="C55" i="2"/>
  <c r="E55" i="2"/>
  <c r="G97" i="2"/>
  <c r="C97" i="2"/>
  <c r="G54" i="2"/>
  <c r="C54" i="2"/>
  <c r="G53" i="2"/>
  <c r="C53" i="2"/>
  <c r="G52" i="2"/>
  <c r="C52" i="2"/>
  <c r="G96" i="2"/>
  <c r="C96" i="2"/>
  <c r="G95" i="2"/>
  <c r="C95" i="2"/>
  <c r="G94" i="2"/>
  <c r="C94" i="2"/>
  <c r="G93" i="2"/>
  <c r="C93" i="2"/>
  <c r="E93" i="2"/>
  <c r="G92" i="2"/>
  <c r="C92" i="2"/>
  <c r="G51" i="2"/>
  <c r="C51" i="2"/>
  <c r="G50" i="2"/>
  <c r="C50" i="2"/>
  <c r="G91" i="2"/>
  <c r="C91" i="2"/>
  <c r="G90" i="2"/>
  <c r="C9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89" i="2"/>
  <c r="C89" i="2"/>
  <c r="G41" i="2"/>
  <c r="C41" i="2"/>
  <c r="G88" i="2"/>
  <c r="C88" i="2"/>
  <c r="G87" i="2"/>
  <c r="C87" i="2"/>
  <c r="G86" i="2"/>
  <c r="C86" i="2"/>
  <c r="G40" i="2"/>
  <c r="C40" i="2"/>
  <c r="G85" i="2"/>
  <c r="C85" i="2"/>
  <c r="G39" i="2"/>
  <c r="C39" i="2"/>
  <c r="G38" i="2"/>
  <c r="C38" i="2"/>
  <c r="G84" i="2"/>
  <c r="C84" i="2"/>
  <c r="G37" i="2"/>
  <c r="C37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98" i="2"/>
  <c r="B98" i="2"/>
  <c r="F98" i="2"/>
  <c r="D98" i="2"/>
  <c r="A98" i="2"/>
  <c r="H56" i="2"/>
  <c r="B56" i="2"/>
  <c r="F56" i="2"/>
  <c r="D56" i="2"/>
  <c r="A56" i="2"/>
  <c r="H55" i="2"/>
  <c r="F55" i="2"/>
  <c r="D55" i="2"/>
  <c r="B55" i="2"/>
  <c r="A55" i="2"/>
  <c r="H97" i="2"/>
  <c r="B97" i="2"/>
  <c r="F97" i="2"/>
  <c r="D97" i="2"/>
  <c r="A97" i="2"/>
  <c r="H54" i="2"/>
  <c r="B54" i="2"/>
  <c r="F54" i="2"/>
  <c r="D54" i="2"/>
  <c r="A54" i="2"/>
  <c r="H53" i="2"/>
  <c r="B53" i="2"/>
  <c r="D53" i="2"/>
  <c r="A53" i="2"/>
  <c r="H52" i="2"/>
  <c r="B52" i="2"/>
  <c r="D52" i="2"/>
  <c r="A52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51" i="2"/>
  <c r="B51" i="2"/>
  <c r="D51" i="2"/>
  <c r="A51" i="2"/>
  <c r="H50" i="2"/>
  <c r="B50" i="2"/>
  <c r="D50" i="2"/>
  <c r="A50" i="2"/>
  <c r="H91" i="2"/>
  <c r="B91" i="2"/>
  <c r="D91" i="2"/>
  <c r="A91" i="2"/>
  <c r="H90" i="2"/>
  <c r="B90" i="2"/>
  <c r="D90" i="2"/>
  <c r="A9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89" i="2"/>
  <c r="B89" i="2"/>
  <c r="D89" i="2"/>
  <c r="A89" i="2"/>
  <c r="H41" i="2"/>
  <c r="B41" i="2"/>
  <c r="D41" i="2"/>
  <c r="A41" i="2"/>
  <c r="H88" i="2"/>
  <c r="B88" i="2"/>
  <c r="D88" i="2"/>
  <c r="A88" i="2"/>
  <c r="H87" i="2"/>
  <c r="B87" i="2"/>
  <c r="D87" i="2"/>
  <c r="A87" i="2"/>
  <c r="H86" i="2"/>
  <c r="B86" i="2"/>
  <c r="D86" i="2"/>
  <c r="A86" i="2"/>
  <c r="H40" i="2"/>
  <c r="B40" i="2"/>
  <c r="D40" i="2"/>
  <c r="A40" i="2"/>
  <c r="H85" i="2"/>
  <c r="B85" i="2"/>
  <c r="D85" i="2"/>
  <c r="A85" i="2"/>
  <c r="H39" i="2"/>
  <c r="B39" i="2"/>
  <c r="D39" i="2"/>
  <c r="A39" i="2"/>
  <c r="H38" i="2"/>
  <c r="B38" i="2"/>
  <c r="D38" i="2"/>
  <c r="A38" i="2"/>
  <c r="H84" i="2"/>
  <c r="B84" i="2"/>
  <c r="D84" i="2"/>
  <c r="A84" i="2"/>
  <c r="H37" i="2"/>
  <c r="B37" i="2"/>
  <c r="D37" i="2"/>
  <c r="A37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14" i="1"/>
  <c r="Q115" i="1"/>
  <c r="Q113" i="1"/>
  <c r="Q112" i="1"/>
  <c r="Q90" i="1"/>
  <c r="Q99" i="1"/>
  <c r="Q100" i="1"/>
  <c r="Q104" i="1"/>
  <c r="Q106" i="1"/>
  <c r="Q107" i="1"/>
  <c r="Q91" i="1"/>
  <c r="Q92" i="1"/>
  <c r="Q94" i="1"/>
  <c r="Q95" i="1"/>
  <c r="Q97" i="1"/>
  <c r="Q102" i="1"/>
  <c r="Q103" i="1"/>
  <c r="Q108" i="1"/>
  <c r="Q86" i="1"/>
  <c r="Q105" i="1"/>
  <c r="Q109" i="1"/>
  <c r="Q110" i="1"/>
  <c r="Q85" i="1"/>
  <c r="Q83" i="1"/>
  <c r="Q76" i="1"/>
  <c r="Q70" i="1"/>
  <c r="Q72" i="1"/>
  <c r="Q73" i="1"/>
  <c r="Q74" i="1"/>
  <c r="Q75" i="1"/>
  <c r="Q77" i="1"/>
  <c r="Q78" i="1"/>
  <c r="Q79" i="1"/>
  <c r="Q82" i="1"/>
  <c r="Q66" i="1"/>
  <c r="Q61" i="1"/>
  <c r="Q63" i="1"/>
  <c r="Q6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1" i="1"/>
  <c r="E52" i="1"/>
  <c r="F52" i="1" s="1"/>
  <c r="G52" i="1" s="1"/>
  <c r="I52" i="1" s="1"/>
  <c r="E86" i="1"/>
  <c r="F86" i="1"/>
  <c r="G86" i="1" s="1"/>
  <c r="K86" i="1" s="1"/>
  <c r="E79" i="1"/>
  <c r="E49" i="2" s="1"/>
  <c r="E74" i="1"/>
  <c r="F74" i="1" s="1"/>
  <c r="G74" i="1" s="1"/>
  <c r="J74" i="1" s="1"/>
  <c r="E82" i="1"/>
  <c r="F82" i="1" s="1"/>
  <c r="G82" i="1" s="1"/>
  <c r="K82" i="1" s="1"/>
  <c r="E61" i="1"/>
  <c r="E37" i="2" s="1"/>
  <c r="E48" i="1"/>
  <c r="F48" i="1" s="1"/>
  <c r="G48" i="1" s="1"/>
  <c r="I48" i="1" s="1"/>
  <c r="E44" i="1"/>
  <c r="E31" i="2" s="1"/>
  <c r="E40" i="1"/>
  <c r="F40" i="1" s="1"/>
  <c r="G40" i="1" s="1"/>
  <c r="I40" i="1" s="1"/>
  <c r="E34" i="1"/>
  <c r="E23" i="2" s="1"/>
  <c r="E30" i="1"/>
  <c r="F30" i="1" s="1"/>
  <c r="G30" i="1" s="1"/>
  <c r="I30" i="1" s="1"/>
  <c r="E93" i="1"/>
  <c r="E97" i="2" s="1"/>
  <c r="E84" i="1"/>
  <c r="E92" i="2" s="1"/>
  <c r="E69" i="1"/>
  <c r="F69" i="1" s="1"/>
  <c r="G69" i="1" s="1"/>
  <c r="K69" i="1" s="1"/>
  <c r="E62" i="1"/>
  <c r="E84" i="2" s="1"/>
  <c r="E57" i="1"/>
  <c r="F57" i="1" s="1"/>
  <c r="G57" i="1" s="1"/>
  <c r="I57" i="1" s="1"/>
  <c r="E53" i="1"/>
  <c r="E76" i="2" s="1"/>
  <c r="E87" i="1"/>
  <c r="E94" i="2" s="1"/>
  <c r="E71" i="1"/>
  <c r="E89" i="2" s="1"/>
  <c r="E65" i="1"/>
  <c r="E85" i="2" s="1"/>
  <c r="E58" i="1"/>
  <c r="F58" i="1" s="1"/>
  <c r="G58" i="1" s="1"/>
  <c r="I58" i="1" s="1"/>
  <c r="E54" i="1"/>
  <c r="E77" i="2" s="1"/>
  <c r="E120" i="1"/>
  <c r="F120" i="1" s="1"/>
  <c r="G120" i="1" s="1"/>
  <c r="K120" i="1" s="1"/>
  <c r="E126" i="1"/>
  <c r="F126" i="1" s="1"/>
  <c r="G126" i="1" s="1"/>
  <c r="K126" i="1" s="1"/>
  <c r="E116" i="1"/>
  <c r="F116" i="1" s="1"/>
  <c r="G116" i="1" s="1"/>
  <c r="K116" i="1" s="1"/>
  <c r="E55" i="1"/>
  <c r="F55" i="1"/>
  <c r="G55" i="1" s="1"/>
  <c r="J55" i="1" s="1"/>
  <c r="E67" i="1"/>
  <c r="F67" i="1" s="1"/>
  <c r="G67" i="1" s="1"/>
  <c r="K67" i="1" s="1"/>
  <c r="E88" i="1"/>
  <c r="F88" i="1" s="1"/>
  <c r="G88" i="1" s="1"/>
  <c r="K88" i="1" s="1"/>
  <c r="E101" i="1"/>
  <c r="F101" i="1" s="1"/>
  <c r="G101" i="1" s="1"/>
  <c r="K101" i="1" s="1"/>
  <c r="E29" i="1"/>
  <c r="F29" i="1" s="1"/>
  <c r="G29" i="1" s="1"/>
  <c r="I29" i="1" s="1"/>
  <c r="E32" i="1"/>
  <c r="F32" i="1" s="1"/>
  <c r="G32" i="1" s="1"/>
  <c r="I32" i="1" s="1"/>
  <c r="E41" i="1"/>
  <c r="F41" i="1" s="1"/>
  <c r="G41" i="1" s="1"/>
  <c r="I41" i="1" s="1"/>
  <c r="E47" i="1"/>
  <c r="E38" i="1"/>
  <c r="F38" i="1" s="1"/>
  <c r="G38" i="1" s="1"/>
  <c r="J38" i="1" s="1"/>
  <c r="E26" i="1"/>
  <c r="F26" i="1"/>
  <c r="G26" i="1" s="1"/>
  <c r="I26" i="1" s="1"/>
  <c r="E24" i="1"/>
  <c r="F24" i="1" s="1"/>
  <c r="G24" i="1" s="1"/>
  <c r="I24" i="1" s="1"/>
  <c r="E22" i="1"/>
  <c r="F22" i="1" s="1"/>
  <c r="G22" i="1" s="1"/>
  <c r="I22" i="1" s="1"/>
  <c r="E64" i="1"/>
  <c r="E39" i="2" s="1"/>
  <c r="E75" i="1"/>
  <c r="F75" i="1" s="1"/>
  <c r="G75" i="1" s="1"/>
  <c r="J75" i="1" s="1"/>
  <c r="E124" i="1"/>
  <c r="F124" i="1" s="1"/>
  <c r="G124" i="1" s="1"/>
  <c r="K124" i="1" s="1"/>
  <c r="E119" i="1"/>
  <c r="F119" i="1" s="1"/>
  <c r="G119" i="1" s="1"/>
  <c r="K119" i="1" s="1"/>
  <c r="E118" i="1"/>
  <c r="F118" i="1" s="1"/>
  <c r="G118" i="1" s="1"/>
  <c r="K118" i="1" s="1"/>
  <c r="E56" i="1"/>
  <c r="E79" i="2" s="1"/>
  <c r="E68" i="1"/>
  <c r="F68" i="1" s="1"/>
  <c r="G68" i="1" s="1"/>
  <c r="K68" i="1" s="1"/>
  <c r="E89" i="1"/>
  <c r="F89" i="1" s="1"/>
  <c r="G89" i="1" s="1"/>
  <c r="K89" i="1" s="1"/>
  <c r="E33" i="1"/>
  <c r="F33" i="1"/>
  <c r="G33" i="1" s="1"/>
  <c r="I33" i="1" s="1"/>
  <c r="E36" i="1"/>
  <c r="F36" i="1"/>
  <c r="G36" i="1" s="1"/>
  <c r="I36" i="1" s="1"/>
  <c r="E45" i="1"/>
  <c r="F45" i="1" s="1"/>
  <c r="G45" i="1" s="1"/>
  <c r="I45" i="1" s="1"/>
  <c r="E39" i="1"/>
  <c r="F39" i="1" s="1"/>
  <c r="U39" i="1" s="1"/>
  <c r="E107" i="1"/>
  <c r="F107" i="1" s="1"/>
  <c r="G107" i="1" s="1"/>
  <c r="K107" i="1" s="1"/>
  <c r="E113" i="1"/>
  <c r="E70" i="2" s="1"/>
  <c r="E21" i="1"/>
  <c r="F21" i="1" s="1"/>
  <c r="E127" i="1"/>
  <c r="F127" i="1" s="1"/>
  <c r="G127" i="1" s="1"/>
  <c r="K127" i="1" s="1"/>
  <c r="E96" i="1"/>
  <c r="F96" i="1" s="1"/>
  <c r="U96" i="1" s="1"/>
  <c r="E66" i="1"/>
  <c r="E40" i="2" s="1"/>
  <c r="E72" i="1"/>
  <c r="E42" i="2" s="1"/>
  <c r="E76" i="1"/>
  <c r="E46" i="2" s="1"/>
  <c r="E85" i="1"/>
  <c r="F85" i="1" s="1"/>
  <c r="G85" i="1" s="1"/>
  <c r="K85" i="1" s="1"/>
  <c r="E109" i="1"/>
  <c r="E67" i="2" s="1"/>
  <c r="E112" i="1"/>
  <c r="F112" i="1" s="1"/>
  <c r="G112" i="1" s="1"/>
  <c r="K112" i="1" s="1"/>
  <c r="E90" i="1"/>
  <c r="E52" i="2" s="1"/>
  <c r="E92" i="1"/>
  <c r="E54" i="2" s="1"/>
  <c r="F92" i="1"/>
  <c r="G92" i="1" s="1"/>
  <c r="K92" i="1" s="1"/>
  <c r="E95" i="1"/>
  <c r="E56" i="2" s="1"/>
  <c r="E99" i="1"/>
  <c r="F99" i="1" s="1"/>
  <c r="G99" i="1" s="1"/>
  <c r="K99" i="1" s="1"/>
  <c r="E102" i="1"/>
  <c r="F102" i="1" s="1"/>
  <c r="G102" i="1" s="1"/>
  <c r="K102" i="1" s="1"/>
  <c r="E104" i="1"/>
  <c r="E62" i="2" s="1"/>
  <c r="E121" i="1"/>
  <c r="F121" i="1" s="1"/>
  <c r="G121" i="1" s="1"/>
  <c r="K121" i="1" s="1"/>
  <c r="E122" i="1"/>
  <c r="F122" i="1" s="1"/>
  <c r="G122" i="1" s="1"/>
  <c r="K122" i="1" s="1"/>
  <c r="E59" i="1"/>
  <c r="E82" i="2" s="1"/>
  <c r="E80" i="1"/>
  <c r="F80" i="1" s="1"/>
  <c r="G80" i="1" s="1"/>
  <c r="K80" i="1" s="1"/>
  <c r="E31" i="1"/>
  <c r="F31" i="1" s="1"/>
  <c r="G31" i="1" s="1"/>
  <c r="I31" i="1" s="1"/>
  <c r="E37" i="1"/>
  <c r="F37" i="1" s="1"/>
  <c r="G37" i="1" s="1"/>
  <c r="I37" i="1" s="1"/>
  <c r="E42" i="1"/>
  <c r="E29" i="2" s="1"/>
  <c r="E49" i="1"/>
  <c r="F49" i="1" s="1"/>
  <c r="G49" i="1" s="1"/>
  <c r="I49" i="1" s="1"/>
  <c r="E27" i="1"/>
  <c r="F27" i="1" s="1"/>
  <c r="G27" i="1" s="1"/>
  <c r="I27" i="1" s="1"/>
  <c r="E25" i="1"/>
  <c r="E14" i="2" s="1"/>
  <c r="E23" i="1"/>
  <c r="E12" i="2" s="1"/>
  <c r="E50" i="1"/>
  <c r="E73" i="2" s="1"/>
  <c r="E51" i="1"/>
  <c r="F51" i="1" s="1"/>
  <c r="G51" i="1" s="1"/>
  <c r="I51" i="1" s="1"/>
  <c r="E60" i="1"/>
  <c r="E83" i="2" s="1"/>
  <c r="E81" i="1"/>
  <c r="E91" i="2" s="1"/>
  <c r="E98" i="1"/>
  <c r="F98" i="1" s="1"/>
  <c r="G98" i="1" s="1"/>
  <c r="K98" i="1" s="1"/>
  <c r="E28" i="1"/>
  <c r="F28" i="1" s="1"/>
  <c r="G28" i="1" s="1"/>
  <c r="I28" i="1" s="1"/>
  <c r="E35" i="1"/>
  <c r="E24" i="2" s="1"/>
  <c r="E43" i="1"/>
  <c r="F43" i="1" s="1"/>
  <c r="G43" i="1" s="1"/>
  <c r="I43" i="1" s="1"/>
  <c r="E46" i="1"/>
  <c r="E33" i="2" s="1"/>
  <c r="E106" i="1"/>
  <c r="F106" i="1" s="1"/>
  <c r="G106" i="1" s="1"/>
  <c r="K106" i="1" s="1"/>
  <c r="E108" i="1"/>
  <c r="E66" i="2" s="1"/>
  <c r="F108" i="1"/>
  <c r="G108" i="1" s="1"/>
  <c r="K108" i="1" s="1"/>
  <c r="E115" i="1"/>
  <c r="E72" i="2" s="1"/>
  <c r="E117" i="1"/>
  <c r="F117" i="1" s="1"/>
  <c r="G117" i="1" s="1"/>
  <c r="K117" i="1" s="1"/>
  <c r="E22" i="2"/>
  <c r="E57" i="2"/>
  <c r="E70" i="1"/>
  <c r="F70" i="1" s="1"/>
  <c r="G70" i="1" s="1"/>
  <c r="J70" i="1" s="1"/>
  <c r="E111" i="1"/>
  <c r="F111" i="1" s="1"/>
  <c r="G111" i="1" s="1"/>
  <c r="K111" i="1" s="1"/>
  <c r="E13" i="2"/>
  <c r="E125" i="1"/>
  <c r="F125" i="1" s="1"/>
  <c r="G125" i="1" s="1"/>
  <c r="K125" i="1" s="1"/>
  <c r="E18" i="2"/>
  <c r="E68" i="2"/>
  <c r="E103" i="1"/>
  <c r="E61" i="2" s="1"/>
  <c r="E91" i="1"/>
  <c r="F91" i="1" s="1"/>
  <c r="G91" i="1" s="1"/>
  <c r="K91" i="1" s="1"/>
  <c r="E83" i="1"/>
  <c r="F83" i="1" s="1"/>
  <c r="G83" i="1" s="1"/>
  <c r="J83" i="1" s="1"/>
  <c r="E123" i="1"/>
  <c r="F123" i="1" s="1"/>
  <c r="G123" i="1" s="1"/>
  <c r="K123" i="1" s="1"/>
  <c r="E32" i="2"/>
  <c r="E95" i="2"/>
  <c r="E63" i="1"/>
  <c r="F63" i="1" s="1"/>
  <c r="G63" i="1" s="1"/>
  <c r="K63" i="1" s="1"/>
  <c r="E16" i="2"/>
  <c r="E90" i="2"/>
  <c r="F64" i="1"/>
  <c r="G64" i="1" s="1"/>
  <c r="K64" i="1" s="1"/>
  <c r="F47" i="1"/>
  <c r="G47" i="1" s="1"/>
  <c r="I47" i="1" s="1"/>
  <c r="E34" i="2"/>
  <c r="E78" i="2"/>
  <c r="E58" i="2"/>
  <c r="E25" i="2"/>
  <c r="F50" i="1"/>
  <c r="G50" i="1" s="1"/>
  <c r="I50" i="1" s="1"/>
  <c r="F66" i="1"/>
  <c r="G66" i="1" s="1"/>
  <c r="J66" i="1" s="1"/>
  <c r="E20" i="2"/>
  <c r="E15" i="2"/>
  <c r="E41" i="2" l="1"/>
  <c r="E50" i="2"/>
  <c r="E11" i="2"/>
  <c r="E65" i="2"/>
  <c r="F15" i="1"/>
  <c r="E19" i="2"/>
  <c r="E86" i="2"/>
  <c r="E98" i="2"/>
  <c r="F84" i="1"/>
  <c r="G84" i="1" s="1"/>
  <c r="K84" i="1" s="1"/>
  <c r="F93" i="1"/>
  <c r="G93" i="1" s="1"/>
  <c r="K93" i="1" s="1"/>
  <c r="E60" i="2"/>
  <c r="E36" i="2"/>
  <c r="F90" i="1"/>
  <c r="G90" i="1" s="1"/>
  <c r="K90" i="1" s="1"/>
  <c r="E44" i="2"/>
  <c r="E96" i="2"/>
  <c r="F113" i="1"/>
  <c r="G113" i="1" s="1"/>
  <c r="K113" i="1" s="1"/>
  <c r="F54" i="1"/>
  <c r="G54" i="1" s="1"/>
  <c r="I54" i="1" s="1"/>
  <c r="F103" i="1"/>
  <c r="G103" i="1" s="1"/>
  <c r="K103" i="1" s="1"/>
  <c r="E38" i="2"/>
  <c r="E74" i="2"/>
  <c r="E69" i="2"/>
  <c r="E21" i="2"/>
  <c r="F109" i="1"/>
  <c r="G109" i="1" s="1"/>
  <c r="J109" i="1" s="1"/>
  <c r="E81" i="2"/>
  <c r="F62" i="1"/>
  <c r="G62" i="1" s="1"/>
  <c r="J62" i="1" s="1"/>
  <c r="F34" i="1"/>
  <c r="G34" i="1" s="1"/>
  <c r="I34" i="1" s="1"/>
  <c r="E99" i="2"/>
  <c r="E30" i="2"/>
  <c r="F42" i="1"/>
  <c r="G42" i="1" s="1"/>
  <c r="I42" i="1" s="1"/>
  <c r="E75" i="2"/>
  <c r="E27" i="2"/>
  <c r="F79" i="1"/>
  <c r="G79" i="1" s="1"/>
  <c r="J79" i="1" s="1"/>
  <c r="E63" i="2"/>
  <c r="E87" i="2"/>
  <c r="F81" i="1"/>
  <c r="G81" i="1" s="1"/>
  <c r="K81" i="1" s="1"/>
  <c r="E26" i="2"/>
  <c r="F60" i="1"/>
  <c r="G60" i="1" s="1"/>
  <c r="J60" i="1" s="1"/>
  <c r="F59" i="1"/>
  <c r="G59" i="1" s="1"/>
  <c r="I59" i="1" s="1"/>
  <c r="F104" i="1"/>
  <c r="G104" i="1" s="1"/>
  <c r="K104" i="1" s="1"/>
  <c r="F95" i="1"/>
  <c r="G95" i="1" s="1"/>
  <c r="K95" i="1" s="1"/>
  <c r="F76" i="1"/>
  <c r="G76" i="1" s="1"/>
  <c r="J76" i="1" s="1"/>
  <c r="F56" i="1"/>
  <c r="G56" i="1" s="1"/>
  <c r="J56" i="1" s="1"/>
  <c r="E78" i="1"/>
  <c r="E100" i="1"/>
  <c r="E73" i="1"/>
  <c r="E130" i="1"/>
  <c r="F130" i="1" s="1"/>
  <c r="G130" i="1" s="1"/>
  <c r="K130" i="1" s="1"/>
  <c r="E35" i="2"/>
  <c r="E135" i="1"/>
  <c r="F135" i="1" s="1"/>
  <c r="U135" i="1" s="1"/>
  <c r="E45" i="2"/>
  <c r="E51" i="2"/>
  <c r="E129" i="1"/>
  <c r="F129" i="1" s="1"/>
  <c r="G129" i="1" s="1"/>
  <c r="K129" i="1" s="1"/>
  <c r="E64" i="2"/>
  <c r="E28" i="2"/>
  <c r="E88" i="2"/>
  <c r="E114" i="1"/>
  <c r="E71" i="2" s="1"/>
  <c r="E134" i="1"/>
  <c r="F134" i="1" s="1"/>
  <c r="U134" i="1" s="1"/>
  <c r="F53" i="1"/>
  <c r="G53" i="1" s="1"/>
  <c r="I53" i="1" s="1"/>
  <c r="E131" i="1"/>
  <c r="F131" i="1" s="1"/>
  <c r="G131" i="1" s="1"/>
  <c r="K131" i="1" s="1"/>
  <c r="E128" i="1"/>
  <c r="F128" i="1" s="1"/>
  <c r="G128" i="1" s="1"/>
  <c r="K128" i="1" s="1"/>
  <c r="F115" i="1"/>
  <c r="G115" i="1" s="1"/>
  <c r="K115" i="1" s="1"/>
  <c r="F46" i="1"/>
  <c r="G46" i="1" s="1"/>
  <c r="I46" i="1" s="1"/>
  <c r="F35" i="1"/>
  <c r="G35" i="1" s="1"/>
  <c r="I35" i="1" s="1"/>
  <c r="F25" i="1"/>
  <c r="G25" i="1" s="1"/>
  <c r="I25" i="1" s="1"/>
  <c r="F65" i="1"/>
  <c r="G65" i="1" s="1"/>
  <c r="K65" i="1" s="1"/>
  <c r="F44" i="1"/>
  <c r="G44" i="1" s="1"/>
  <c r="I44" i="1" s="1"/>
  <c r="F61" i="1"/>
  <c r="G61" i="1" s="1"/>
  <c r="K61" i="1" s="1"/>
  <c r="E47" i="2"/>
  <c r="E17" i="2"/>
  <c r="E53" i="2"/>
  <c r="F71" i="1"/>
  <c r="G71" i="1" s="1"/>
  <c r="K71" i="1" s="1"/>
  <c r="F72" i="1"/>
  <c r="G72" i="1" s="1"/>
  <c r="J72" i="1" s="1"/>
  <c r="F23" i="1"/>
  <c r="G23" i="1" s="1"/>
  <c r="I23" i="1" s="1"/>
  <c r="E80" i="2"/>
  <c r="F87" i="1"/>
  <c r="G87" i="1" s="1"/>
  <c r="K87" i="1" s="1"/>
  <c r="E100" i="2"/>
  <c r="F114" i="1" l="1"/>
  <c r="G114" i="1" s="1"/>
  <c r="J114" i="1" s="1"/>
  <c r="F78" i="1"/>
  <c r="G78" i="1" s="1"/>
  <c r="J78" i="1" s="1"/>
  <c r="E48" i="2"/>
  <c r="F73" i="1"/>
  <c r="G73" i="1" s="1"/>
  <c r="J73" i="1" s="1"/>
  <c r="E43" i="2"/>
  <c r="F100" i="1"/>
  <c r="G100" i="1" s="1"/>
  <c r="K100" i="1" s="1"/>
  <c r="E59" i="2"/>
  <c r="C11" i="1"/>
  <c r="C12" i="1"/>
  <c r="O139" i="1" l="1"/>
  <c r="O140" i="1"/>
  <c r="O138" i="1"/>
  <c r="O137" i="1"/>
  <c r="O39" i="1"/>
  <c r="O111" i="1"/>
  <c r="O128" i="1"/>
  <c r="O109" i="1"/>
  <c r="O43" i="1"/>
  <c r="O106" i="1"/>
  <c r="O104" i="1"/>
  <c r="O129" i="1"/>
  <c r="O136" i="1"/>
  <c r="O54" i="1"/>
  <c r="O23" i="1"/>
  <c r="O95" i="1"/>
  <c r="O99" i="1"/>
  <c r="O78" i="1"/>
  <c r="O51" i="1"/>
  <c r="O84" i="1"/>
  <c r="O132" i="1"/>
  <c r="O76" i="1"/>
  <c r="O118" i="1"/>
  <c r="O91" i="1"/>
  <c r="O121" i="1"/>
  <c r="O85" i="1"/>
  <c r="O59" i="1"/>
  <c r="O67" i="1"/>
  <c r="O116" i="1"/>
  <c r="O98" i="1"/>
  <c r="O107" i="1"/>
  <c r="O22" i="1"/>
  <c r="O101" i="1"/>
  <c r="O64" i="1"/>
  <c r="O89" i="1"/>
  <c r="O96" i="1"/>
  <c r="O31" i="1"/>
  <c r="O92" i="1"/>
  <c r="O80" i="1"/>
  <c r="O45" i="1"/>
  <c r="O115" i="1"/>
  <c r="O73" i="1"/>
  <c r="O114" i="1"/>
  <c r="O36" i="1"/>
  <c r="O127" i="1"/>
  <c r="O47" i="1"/>
  <c r="O119" i="1"/>
  <c r="O103" i="1"/>
  <c r="O26" i="1"/>
  <c r="O40" i="1"/>
  <c r="O82" i="1"/>
  <c r="O133" i="1"/>
  <c r="O77" i="1"/>
  <c r="O122" i="1"/>
  <c r="O38" i="1"/>
  <c r="O35" i="1"/>
  <c r="O90" i="1"/>
  <c r="O69" i="1"/>
  <c r="O74" i="1"/>
  <c r="O32" i="1"/>
  <c r="O100" i="1"/>
  <c r="O56" i="1"/>
  <c r="O63" i="1"/>
  <c r="O110" i="1"/>
  <c r="O42" i="1"/>
  <c r="O81" i="1"/>
  <c r="O41" i="1"/>
  <c r="O108" i="1"/>
  <c r="O71" i="1"/>
  <c r="O68" i="1"/>
  <c r="O65" i="1"/>
  <c r="O88" i="1"/>
  <c r="O102" i="1"/>
  <c r="O113" i="1"/>
  <c r="O60" i="1"/>
  <c r="O130" i="1"/>
  <c r="O50" i="1"/>
  <c r="O97" i="1"/>
  <c r="C15" i="1"/>
  <c r="O21" i="1"/>
  <c r="O79" i="1"/>
  <c r="O135" i="1"/>
  <c r="O24" i="1"/>
  <c r="O66" i="1"/>
  <c r="O30" i="1"/>
  <c r="O86" i="1"/>
  <c r="O44" i="1"/>
  <c r="O120" i="1"/>
  <c r="O125" i="1"/>
  <c r="O33" i="1"/>
  <c r="O123" i="1"/>
  <c r="O46" i="1"/>
  <c r="O58" i="1"/>
  <c r="O52" i="1"/>
  <c r="O70" i="1"/>
  <c r="O105" i="1"/>
  <c r="O87" i="1"/>
  <c r="O72" i="1"/>
  <c r="O37" i="1"/>
  <c r="O112" i="1"/>
  <c r="O94" i="1"/>
  <c r="O83" i="1"/>
  <c r="O131" i="1"/>
  <c r="O57" i="1"/>
  <c r="O75" i="1"/>
  <c r="O27" i="1"/>
  <c r="O61" i="1"/>
  <c r="O126" i="1"/>
  <c r="O53" i="1"/>
  <c r="O93" i="1"/>
  <c r="O28" i="1"/>
  <c r="O25" i="1"/>
  <c r="O55" i="1"/>
  <c r="O34" i="1"/>
  <c r="O62" i="1"/>
  <c r="O29" i="1"/>
  <c r="O48" i="1"/>
  <c r="O134" i="1"/>
  <c r="O49" i="1"/>
  <c r="O117" i="1"/>
  <c r="O124" i="1"/>
  <c r="C16" i="1"/>
  <c r="D18" i="1" s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<sst xmlns="http://schemas.openxmlformats.org/spreadsheetml/2006/main" count="1072" uniqueCount="444">
  <si>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</si>
  <si>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</si>
  <si>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</si>
  <si>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</si>
  <si>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</si>
  <si>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</si>
  <si>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</si>
  <si>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</si>
  <si>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</si>
  <si>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</si>
  <si>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</si>
  <si>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</si>
  <si>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</si>
  <si>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</si>
  <si>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</si>
  <si>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</si>
  <si>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</si>
  <si>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</si>
  <si>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</si>
  <si>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</si>
  <si>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</si>
  <si>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</si>
  <si>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</si>
  <si>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</si>
  <si>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</si>
  <si>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</si>
  <si>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</si>
  <si>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</si>
  <si>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D. Ruokonen</t>
  </si>
  <si>
    <t>AAVSO 2</t>
  </si>
  <si>
    <t>A</t>
  </si>
  <si>
    <t>G. Wedemayer</t>
  </si>
  <si>
    <t>E. Halbach</t>
  </si>
  <si>
    <t>G. Samolyk</t>
  </si>
  <si>
    <t>C. Hesseltine</t>
  </si>
  <si>
    <t>G. Hanson</t>
  </si>
  <si>
    <t>Wils P</t>
  </si>
  <si>
    <t>BBSAG Bull.82</t>
  </si>
  <si>
    <t>B</t>
  </si>
  <si>
    <t>II</t>
  </si>
  <si>
    <t>IBVS 5484</t>
  </si>
  <si>
    <t>IBVS 5263</t>
  </si>
  <si>
    <t>I</t>
  </si>
  <si>
    <t>IBVS 5287</t>
  </si>
  <si>
    <t>IBVS 5643</t>
  </si>
  <si>
    <t>IBVS 5603</t>
  </si>
  <si>
    <t>EW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</si>
  <si>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</si>
  <si>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</si>
  <si>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</si>
  <si>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</si>
  <si>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</si>
  <si>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</si>
  <si>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</si>
  <si>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5806</t>
  </si>
  <si>
    <t>Add cycle</t>
  </si>
  <si>
    <t>Old Cycle</t>
  </si>
  <si>
    <t>IBVS 5959</t>
  </si>
  <si>
    <t>IBVS 6010</t>
  </si>
  <si>
    <t>IBVS 6011</t>
  </si>
  <si>
    <t>Start of linear fit &gt;&gt;&gt;&gt;&gt;&gt;&gt;&gt;&gt;&gt;&gt;&gt;&gt;&gt;&gt;&gt;&gt;&gt;&gt;&gt;&gt;</t>
  </si>
  <si>
    <t>JAVSO..36..171</t>
  </si>
  <si>
    <t>JAVSO..38...85</t>
  </si>
  <si>
    <t>JAVSO..39...94</t>
  </si>
  <si>
    <t>JAVSO..36..186</t>
  </si>
  <si>
    <t>JAVSO..37...44</t>
  </si>
  <si>
    <t>JAVSO..38..183</t>
  </si>
  <si>
    <t>JAVSO..39..177</t>
  </si>
  <si>
    <t>JAVSO</t>
  </si>
  <si>
    <t>IBVS 6042</t>
  </si>
  <si>
    <t>JAVSO..42..426</t>
  </si>
  <si>
    <t>JAVSO..41..328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</si>
  <si>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</si>
  <si>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</si>
  <si>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</si>
  <si>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</si>
  <si>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</si>
  <si>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</si>
  <si>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</si>
  <si>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</si>
  <si>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</si>
  <si>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</si>
  <si>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</si>
  <si>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</si>
  <si>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</si>
  <si>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2443337.682 </t>
  </si>
  <si>
    <t> 13.07.1977 04:22 </t>
  </si>
  <si>
    <t> -0.016 </t>
  </si>
  <si>
    <t>V </t>
  </si>
  <si>
    <t> D.Ruokonen </t>
  </si>
  <si>
    <t> AOEB 2 </t>
  </si>
  <si>
    <t>2443337.690 </t>
  </si>
  <si>
    <t> 13.07.1977 04:33 </t>
  </si>
  <si>
    <t> -0.008 </t>
  </si>
  <si>
    <t> G.Wedemayer </t>
  </si>
  <si>
    <t>2443337.693 </t>
  </si>
  <si>
    <t> 13.07.1977 04:37 </t>
  </si>
  <si>
    <t> -0.005 </t>
  </si>
  <si>
    <t> E.Halbach </t>
  </si>
  <si>
    <t>2443672.712 </t>
  </si>
  <si>
    <t> 13.06.1978 05:05 </t>
  </si>
  <si>
    <t> 0.011 </t>
  </si>
  <si>
    <t> G.Samolyk </t>
  </si>
  <si>
    <t>2443777.708 </t>
  </si>
  <si>
    <t> 26.09.1978 04:59 </t>
  </si>
  <si>
    <t>2443980.872 </t>
  </si>
  <si>
    <t> 17.04.1979 08:55 </t>
  </si>
  <si>
    <t> -0.010 </t>
  </si>
  <si>
    <t>2444431.730 </t>
  </si>
  <si>
    <t> 11.07.1980 05:31 </t>
  </si>
  <si>
    <t>2444492.801 </t>
  </si>
  <si>
    <t> 10.09.1980 07:13 </t>
  </si>
  <si>
    <t> -0.002 </t>
  </si>
  <si>
    <t> C.Hesseltine </t>
  </si>
  <si>
    <t>2444539.607 </t>
  </si>
  <si>
    <t> 27.10.1980 02:34 </t>
  </si>
  <si>
    <t> 0.006 </t>
  </si>
  <si>
    <t> G.Hanson </t>
  </si>
  <si>
    <t>2444543.599 </t>
  </si>
  <si>
    <t> 31.10.1980 02:22 </t>
  </si>
  <si>
    <t> 0.003 </t>
  </si>
  <si>
    <t>2444762.748 </t>
  </si>
  <si>
    <t> 07.06.1981 05:57 </t>
  </si>
  <si>
    <t> 0.002 </t>
  </si>
  <si>
    <t>2445298.643 </t>
  </si>
  <si>
    <t> 25.11.1982 03:25 </t>
  </si>
  <si>
    <t>2446263.696 </t>
  </si>
  <si>
    <t> 17.07.1985 04:42 </t>
  </si>
  <si>
    <t>2446363.584 </t>
  </si>
  <si>
    <t> 25.10.1985 02:00 </t>
  </si>
  <si>
    <t> 0.013 </t>
  </si>
  <si>
    <t>2446606.694 </t>
  </si>
  <si>
    <t> 25.06.1986 04:39 </t>
  </si>
  <si>
    <t>2446654.648 </t>
  </si>
  <si>
    <t> 12.08.1986 03:33 </t>
  </si>
  <si>
    <t> 0.018 </t>
  </si>
  <si>
    <t>2446678.616 </t>
  </si>
  <si>
    <t> 05.09.1986 02:47 </t>
  </si>
  <si>
    <t> 0.017 </t>
  </si>
  <si>
    <t>2446682.604 </t>
  </si>
  <si>
    <t> 09.09.1986 02:29 </t>
  </si>
  <si>
    <t> 0.010 </t>
  </si>
  <si>
    <t>2447062.686 </t>
  </si>
  <si>
    <t> 24.09.1987 04:27 </t>
  </si>
  <si>
    <t>2447688.760 </t>
  </si>
  <si>
    <t> 11.06.1989 06:14 </t>
  </si>
  <si>
    <t> 0.015 </t>
  </si>
  <si>
    <t>2448415.827 </t>
  </si>
  <si>
    <t> 08.06.1991 07:50 </t>
  </si>
  <si>
    <t> 0.005 </t>
  </si>
  <si>
    <t>2448922.625 </t>
  </si>
  <si>
    <t> 27.10.1992 03:00 </t>
  </si>
  <si>
    <t>2449241.647 </t>
  </si>
  <si>
    <t> 11.09.1993 03:31 </t>
  </si>
  <si>
    <t> 0.016 </t>
  </si>
  <si>
    <t>2449273.617 </t>
  </si>
  <si>
    <t> 13.10.1993 02:48 </t>
  </si>
  <si>
    <t> 0.027 </t>
  </si>
  <si>
    <t>2449333.538 </t>
  </si>
  <si>
    <t> 12.12.1993 00:54 </t>
  </si>
  <si>
    <t> 0.024 </t>
  </si>
  <si>
    <t>2449624.597 </t>
  </si>
  <si>
    <t> 29.09.1994 02:19 </t>
  </si>
  <si>
    <t>2450391.618 </t>
  </si>
  <si>
    <t> 04.11.1996 02:49 </t>
  </si>
  <si>
    <t> AOEB 6 </t>
  </si>
  <si>
    <t>2450578.821 </t>
  </si>
  <si>
    <t> 10.05.1997 07:42 </t>
  </si>
  <si>
    <t> 0.031 </t>
  </si>
  <si>
    <t>2450614.774 </t>
  </si>
  <si>
    <t> 15.06.1997 06:34 </t>
  </si>
  <si>
    <t> 0.029 </t>
  </si>
  <si>
    <t>2450726.632 </t>
  </si>
  <si>
    <t> 05.10.1997 03:10 </t>
  </si>
  <si>
    <t>2451041.672 </t>
  </si>
  <si>
    <t> 16.08.1998 04:07 </t>
  </si>
  <si>
    <t> 0.041 </t>
  </si>
  <si>
    <t>2451045.6563 </t>
  </si>
  <si>
    <t> 20.08.1998 03:45 </t>
  </si>
  <si>
    <t> 0.0299 </t>
  </si>
  <si>
    <t>C </t>
  </si>
  <si>
    <t>ns</t>
  </si>
  <si>
    <t>2451073.6195 </t>
  </si>
  <si>
    <t> 17.09.1998 02:52 </t>
  </si>
  <si>
    <t> 0.0286 </t>
  </si>
  <si>
    <t>2451097.590 </t>
  </si>
  <si>
    <t> 11.10.1998 02:09 </t>
  </si>
  <si>
    <t> 0.030 </t>
  </si>
  <si>
    <t> D.Weier </t>
  </si>
  <si>
    <t>2451097.592 </t>
  </si>
  <si>
    <t> 11.10.1998 02:12 </t>
  </si>
  <si>
    <t> 0.032 </t>
  </si>
  <si>
    <t>2451109.571 </t>
  </si>
  <si>
    <t> 23.10.1998 01:42 </t>
  </si>
  <si>
    <t> 0.026 </t>
  </si>
  <si>
    <t>2451384.6544 </t>
  </si>
  <si>
    <t> 25.07.1999 03:42 </t>
  </si>
  <si>
    <t>2451399.4937 </t>
  </si>
  <si>
    <t> 08.08.1999 23:50 </t>
  </si>
  <si>
    <t> 0.0309 </t>
  </si>
  <si>
    <t>E </t>
  </si>
  <si>
    <t>?</t>
  </si>
  <si>
    <t> M.Zejda </t>
  </si>
  <si>
    <t>IBVS 5263 </t>
  </si>
  <si>
    <t>2451476.5394 </t>
  </si>
  <si>
    <t> 25.10.1999 00:56 </t>
  </si>
  <si>
    <t> 0.0315 </t>
  </si>
  <si>
    <t>2451626.6336 </t>
  </si>
  <si>
    <t> 23.03.2000 03:12 </t>
  </si>
  <si>
    <t> 0.0306 </t>
  </si>
  <si>
    <t>IBVS 5287 </t>
  </si>
  <si>
    <t>2451799.5586 </t>
  </si>
  <si>
    <t> 12.09.2000 01:24 </t>
  </si>
  <si>
    <t> 0.0323 </t>
  </si>
  <si>
    <t>2452219.5956 </t>
  </si>
  <si>
    <t> 06.11.2001 02:17 </t>
  </si>
  <si>
    <t> 0.0311 </t>
  </si>
  <si>
    <t> AOEB 12 </t>
  </si>
  <si>
    <t>2452476.4124 </t>
  </si>
  <si>
    <t> 20.07.2002 21:53 </t>
  </si>
  <si>
    <t>o</t>
  </si>
  <si>
    <t> F.Agerer </t>
  </si>
  <si>
    <t>BAVM 158 </t>
  </si>
  <si>
    <t>2452518.6453 </t>
  </si>
  <si>
    <t> 01.09.2002 03:29 </t>
  </si>
  <si>
    <t> 0.0319 </t>
  </si>
  <si>
    <t>2452559.7374 </t>
  </si>
  <si>
    <t> 12.10.2002 05:41 </t>
  </si>
  <si>
    <t> 0.0333 </t>
  </si>
  <si>
    <t>2452806.8513 </t>
  </si>
  <si>
    <t> 16.06.2003 08:25 </t>
  </si>
  <si>
    <t> 0.0324 </t>
  </si>
  <si>
    <t> C.Limbach </t>
  </si>
  <si>
    <t>2452831.3911 </t>
  </si>
  <si>
    <t> 10.07.2003 21:23 </t>
  </si>
  <si>
    <t>BAVM 172 </t>
  </si>
  <si>
    <t>2452833.6733 </t>
  </si>
  <si>
    <t> 13.07.2003 04:09 </t>
  </si>
  <si>
    <t> 0.0313 </t>
  </si>
  <si>
    <t>2452854.5048 </t>
  </si>
  <si>
    <t> 03.08.2003 00:06 </t>
  </si>
  <si>
    <t> 0.0321 </t>
  </si>
  <si>
    <t>-I</t>
  </si>
  <si>
    <t>2452864.4930 </t>
  </si>
  <si>
    <t> 12.08.2003 23:49 </t>
  </si>
  <si>
    <t>26152</t>
  </si>
  <si>
    <t> 0.0330 </t>
  </si>
  <si>
    <t>2452868.4866 </t>
  </si>
  <si>
    <t> 16.08.2003 23:40 </t>
  </si>
  <si>
    <t>26159</t>
  </si>
  <si>
    <t> 0.0317 </t>
  </si>
  <si>
    <t>2452886.4680 </t>
  </si>
  <si>
    <t> 03.09.2003 23:13 </t>
  </si>
  <si>
    <t>26190.5</t>
  </si>
  <si>
    <t> 0.0359 </t>
  </si>
  <si>
    <t>2452898.4501 </t>
  </si>
  <si>
    <t> 15.09.2003 22:48 </t>
  </si>
  <si>
    <t>26211.5</t>
  </si>
  <si>
    <t> 0.0332 </t>
  </si>
  <si>
    <t>BAVM 173 </t>
  </si>
  <si>
    <t>2452907.5822 </t>
  </si>
  <si>
    <t> 25.09.2003 01:58 </t>
  </si>
  <si>
    <t>26227.5</t>
  </si>
  <si>
    <t> 0.0340 </t>
  </si>
  <si>
    <t>2452912.4309 </t>
  </si>
  <si>
    <t> 29.09.2003 22:20 </t>
  </si>
  <si>
    <t>26236</t>
  </si>
  <si>
    <t> 0.0318 </t>
  </si>
  <si>
    <t>2452930.4072 </t>
  </si>
  <si>
    <t> 17.10.2003 21:46 </t>
  </si>
  <si>
    <t>26267.5</t>
  </si>
  <si>
    <t> K.&amp; M. Rätz </t>
  </si>
  <si>
    <t>2453176.6687 </t>
  </si>
  <si>
    <t> 20.06.2004 04:02 </t>
  </si>
  <si>
    <t>26699</t>
  </si>
  <si>
    <t> 0.0336 </t>
  </si>
  <si>
    <t>2453265.6964 </t>
  </si>
  <si>
    <t> 17.09.2004 04:42 </t>
  </si>
  <si>
    <t>26855</t>
  </si>
  <si>
    <t>2453313.64 </t>
  </si>
  <si>
    <t> 04.11.2004 03:21 </t>
  </si>
  <si>
    <t>26939</t>
  </si>
  <si>
    <t> 0.04 </t>
  </si>
  <si>
    <t> S.Dvorak </t>
  </si>
  <si>
    <t>IBVS 5603 </t>
  </si>
  <si>
    <t>2453622.3854 </t>
  </si>
  <si>
    <t> 08.09.2005 21:14 </t>
  </si>
  <si>
    <t>27480</t>
  </si>
  <si>
    <t> 0.0305 </t>
  </si>
  <si>
    <t>BAVM 178 </t>
  </si>
  <si>
    <t>2453903.7437 </t>
  </si>
  <si>
    <t> 17.06.2006 05:50 </t>
  </si>
  <si>
    <t>27973</t>
  </si>
  <si>
    <t>2453989.6342 </t>
  </si>
  <si>
    <t> 11.09.2006 03:13 </t>
  </si>
  <si>
    <t>28123.5</t>
  </si>
  <si>
    <t> T.Krajci </t>
  </si>
  <si>
    <t>IBVS 5806 </t>
  </si>
  <si>
    <t>2454015.6009 </t>
  </si>
  <si>
    <t> 07.10.2006 02:25 </t>
  </si>
  <si>
    <t>28169</t>
  </si>
  <si>
    <t> H.Gerner </t>
  </si>
  <si>
    <t>2454275.8420 </t>
  </si>
  <si>
    <t> 24.06.2007 08:12 </t>
  </si>
  <si>
    <t>28625</t>
  </si>
  <si>
    <t> 0.0310 </t>
  </si>
  <si>
    <t> J.Bialozynski </t>
  </si>
  <si>
    <t>2454303.8072 </t>
  </si>
  <si>
    <t> 22.07.2007 07:22 </t>
  </si>
  <si>
    <t>28674</t>
  </si>
  <si>
    <t>2454394.5501 </t>
  </si>
  <si>
    <t> 21.10.2007 01:12 </t>
  </si>
  <si>
    <t>28833</t>
  </si>
  <si>
    <t> 0.0327 </t>
  </si>
  <si>
    <t>JAAVSO 36(2);171 </t>
  </si>
  <si>
    <t>2454630.8199 </t>
  </si>
  <si>
    <t> 13.06.2008 07:40 </t>
  </si>
  <si>
    <t>29247</t>
  </si>
  <si>
    <t> K.Menzies </t>
  </si>
  <si>
    <t>JAAVSO 36(2);186 </t>
  </si>
  <si>
    <t>2454630.8203 </t>
  </si>
  <si>
    <t> 13.06.2008 07:41 </t>
  </si>
  <si>
    <t> 0.0314 </t>
  </si>
  <si>
    <t>2454648.5139 </t>
  </si>
  <si>
    <t> 01.07.2008 00:20 </t>
  </si>
  <si>
    <t>29278</t>
  </si>
  <si>
    <t>BAVM 203 </t>
  </si>
  <si>
    <t>2454701.5877 </t>
  </si>
  <si>
    <t> 23.08.2008 02:06 </t>
  </si>
  <si>
    <t>29371</t>
  </si>
  <si>
    <t>2454705.582 </t>
  </si>
  <si>
    <t> 27.08.2008 01:58 </t>
  </si>
  <si>
    <t>29378</t>
  </si>
  <si>
    <t>2454707.5050 </t>
  </si>
  <si>
    <t> 29.08.2008 00:07 </t>
  </si>
  <si>
    <t>29381.5</t>
  </si>
  <si>
    <t> -0.0436 </t>
  </si>
  <si>
    <t>2454750.6663 </t>
  </si>
  <si>
    <t> 11.10.2008 03:59 </t>
  </si>
  <si>
    <t>29457</t>
  </si>
  <si>
    <t> 0.0296 </t>
  </si>
  <si>
    <t>JAAVSO 37(1);44 </t>
  </si>
  <si>
    <t>2454995.4990 </t>
  </si>
  <si>
    <t> 12.06.2009 23:58 </t>
  </si>
  <si>
    <t>29886</t>
  </si>
  <si>
    <t> 0.0303 </t>
  </si>
  <si>
    <t> Moschner &amp; Frank </t>
  </si>
  <si>
    <t>BAVM 212 </t>
  </si>
  <si>
    <t>2455009.7667 </t>
  </si>
  <si>
    <t> 27.06.2009 06:24 </t>
  </si>
  <si>
    <t>29911</t>
  </si>
  <si>
    <t> 0.0304 </t>
  </si>
  <si>
    <t> JAAVSO 38;85 </t>
  </si>
  <si>
    <t>2455045.7197 </t>
  </si>
  <si>
    <t> 02.08.2009 05:16 </t>
  </si>
  <si>
    <t>29974</t>
  </si>
  <si>
    <t> 0.0290 </t>
  </si>
  <si>
    <t>2455074.5432 </t>
  </si>
  <si>
    <t> 31.08.2009 01:02 </t>
  </si>
  <si>
    <t>30024.5</t>
  </si>
  <si>
    <t> 0.0320 </t>
  </si>
  <si>
    <t>2455086.8113 </t>
  </si>
  <si>
    <t> 12.09.2009 07:28 </t>
  </si>
  <si>
    <t>30046</t>
  </si>
  <si>
    <t> JAAVSO 38;120 </t>
  </si>
  <si>
    <t>2455109.6389 </t>
  </si>
  <si>
    <t> 05.10.2009 03:20 </t>
  </si>
  <si>
    <t>30086</t>
  </si>
  <si>
    <t> 0.0294 </t>
  </si>
  <si>
    <t>2455336.7783 </t>
  </si>
  <si>
    <t> 20.05.2010 06:40 </t>
  </si>
  <si>
    <t>30484</t>
  </si>
  <si>
    <t> JAAVSO 39;94 </t>
  </si>
  <si>
    <t>2455372.4499 </t>
  </si>
  <si>
    <t> 24.06.2010 22:47 </t>
  </si>
  <si>
    <t>30546.5</t>
  </si>
  <si>
    <t> 0.0312 </t>
  </si>
  <si>
    <t>BAVM 214 </t>
  </si>
  <si>
    <t>2455408.6878 </t>
  </si>
  <si>
    <t> 31.07.2010 04:30 </t>
  </si>
  <si>
    <t>30610</t>
  </si>
  <si>
    <t>2455436.6521 </t>
  </si>
  <si>
    <t> 28.08.2010 03:39 </t>
  </si>
  <si>
    <t>30659</t>
  </si>
  <si>
    <t> 0.0292 </t>
  </si>
  <si>
    <t>2455485.7342 </t>
  </si>
  <si>
    <t> 16.10.2010 05:37 </t>
  </si>
  <si>
    <t>30745</t>
  </si>
  <si>
    <t> 0.0307 </t>
  </si>
  <si>
    <t> N.Simmons </t>
  </si>
  <si>
    <t> JAAVSO 39;177 </t>
  </si>
  <si>
    <t>2455691.4747 </t>
  </si>
  <si>
    <t> 09.05.2011 23:23 </t>
  </si>
  <si>
    <t>31105.5</t>
  </si>
  <si>
    <t>BAVM 220 </t>
  </si>
  <si>
    <t>2455844.7081 </t>
  </si>
  <si>
    <t> 10.10.2011 04:59 </t>
  </si>
  <si>
    <t>31374</t>
  </si>
  <si>
    <t> R.Diethelm </t>
  </si>
  <si>
    <t>IBVS 6011 </t>
  </si>
  <si>
    <t>2456203.6814 </t>
  </si>
  <si>
    <t> 03.10.2012 04:21 </t>
  </si>
  <si>
    <t>32003</t>
  </si>
  <si>
    <t>IBVS 6042 </t>
  </si>
  <si>
    <t>2456498.7353 </t>
  </si>
  <si>
    <t> 25.07.2013 05:38 </t>
  </si>
  <si>
    <t>32520</t>
  </si>
  <si>
    <t> 0.0322 </t>
  </si>
  <si>
    <t> JAAVSO 41;328 </t>
  </si>
  <si>
    <t>2456891.3820 </t>
  </si>
  <si>
    <t> 21.08.2014 21:10 </t>
  </si>
  <si>
    <t>33208</t>
  </si>
  <si>
    <t> 0.0346 </t>
  </si>
  <si>
    <t>BAVM 238 </t>
  </si>
  <si>
    <t>2456929.6183 </t>
  </si>
  <si>
    <t> 29.09.2014 02:50 </t>
  </si>
  <si>
    <t>33275</t>
  </si>
  <si>
    <t> 0.0337 </t>
  </si>
  <si>
    <t> JAAVSO 42;426 </t>
  </si>
  <si>
    <t>BAD?</t>
  </si>
  <si>
    <t>JAVSO..43..238</t>
  </si>
  <si>
    <t>JAVSO..45..121</t>
  </si>
  <si>
    <t>JAVSO..45..215</t>
  </si>
  <si>
    <t>IBVS 6225</t>
  </si>
  <si>
    <t>JAVSO..46…79 (2018)</t>
  </si>
  <si>
    <t>V0704 Cyg / gsc 3590-1251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</si>
  <si>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</si>
  <si>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</si>
  <si>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</si>
  <si>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</si>
  <si>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</si>
  <si>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</si>
  <si>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</si>
  <si>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JAAVSO, 50, 255</t>
  </si>
  <si>
    <t>BAAVSSC191</t>
  </si>
  <si>
    <t>JAAVSO 51, 134</t>
  </si>
  <si>
    <t>JAAVSO52#1</t>
  </si>
  <si>
    <t>Next ToM-P</t>
  </si>
  <si>
    <t>Next ToM-S</t>
  </si>
  <si>
    <t>13.60-14.60</t>
  </si>
  <si>
    <t xml:space="preserve">Mag p </t>
  </si>
  <si>
    <t>VSX</t>
  </si>
  <si>
    <t>BAAVSS 202, 43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</si>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</sst>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2" applyNumberFormat="0" applyFont="0" applyFill="0" applyAlignment="0" applyProtection="0"/>
  </cellStyleXfs>
  <cellXfs count="107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4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left"/>
    </xf>
    <xf numFmtId="0" fontId="22" fillId="0" borderId="0" xfId="8" applyFont="1" applyAlignment="1">
      <alignment horizontal="center"/>
    </xf>
    <xf numFmtId="0" fontId="23" fillId="0" borderId="0" xfId="0" applyFont="1" applyAlignment="1"/>
    <xf numFmtId="0" fontId="4" fillId="0" borderId="0" xfId="8" applyFont="1" applyAlignment="1">
      <alignment horizontal="left"/>
    </xf>
    <xf numFmtId="0" fontId="4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14" fontId="5" fillId="0" borderId="0" xfId="0" applyNumberFormat="1" applyFont="1" applyAlignment="1"/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13" xfId="0" applyBorder="1">
      <alignment vertical="top"/>
    </xf>
    <xf numFmtId="0" fontId="26" fillId="0" borderId="16" xfId="0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22" fontId="27" fillId="0" borderId="19" xfId="0" applyNumberFormat="1" applyFont="1" applyBorder="1" applyAlignment="1">
      <alignment horizontal="right" vertical="center"/>
    </xf>
    <xf numFmtId="0" fontId="25" fillId="0" borderId="0" xfId="0" applyFont="1" applyAlignment="1" applyProtection="1">
      <alignment horizontal="left" vertical="center"/>
      <protection locked="0"/>
    </xf>
    <xf numFmtId="165" fontId="25" fillId="0" borderId="0" xfId="0" applyNumberFormat="1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V0704 Cyg - O-C Diagr.</a:t>
            </a:r>
          </a:p>
        </c:rich>
      </c:tx>
      <c:layout>
        <c:manualLayout>
          <c:xMode val="edge"/>
          <c:yMode val="edge"/>
          <c:x val="0.346642468239564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0961887477314"/>
          <c:y val="0.14769252958613219"/>
          <c:w val="0.784029038112522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8-423B-92A9-F53D33EFE2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1.0499999999999999E-3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-1.6135999998368789E-2</c:v>
                </c:pt>
                <c:pt idx="2">
                  <c:v>-8.135999996738974E-3</c:v>
                </c:pt>
                <c:pt idx="3">
                  <c:v>-5.1359999997657724E-3</c:v>
                </c:pt>
                <c:pt idx="4">
                  <c:v>1.0615999999572523E-2</c:v>
                </c:pt>
                <c:pt idx="5">
                  <c:v>-2.9199999989941716E-3</c:v>
                </c:pt>
                <c:pt idx="6">
                  <c:v>-9.5440000004600734E-3</c:v>
                </c:pt>
                <c:pt idx="7">
                  <c:v>-7.7039999960106798E-3</c:v>
                </c:pt>
                <c:pt idx="8">
                  <c:v>-2.0319999966886826E-3</c:v>
                </c:pt>
                <c:pt idx="9">
                  <c:v>6.2400000024354085E-3</c:v>
                </c:pt>
                <c:pt idx="10">
                  <c:v>3.3120000007329509E-3</c:v>
                </c:pt>
                <c:pt idx="11">
                  <c:v>1.9759999995585531E-3</c:v>
                </c:pt>
                <c:pt idx="12">
                  <c:v>5.9199999959673733E-3</c:v>
                </c:pt>
                <c:pt idx="13">
                  <c:v>-1.5439999915543012E-3</c:v>
                </c:pt>
                <c:pt idx="14">
                  <c:v>1.325600000564009E-2</c:v>
                </c:pt>
                <c:pt idx="15">
                  <c:v>3.3519999997224659E-3</c:v>
                </c:pt>
                <c:pt idx="16">
                  <c:v>1.821600000403123E-2</c:v>
                </c:pt>
                <c:pt idx="19">
                  <c:v>1.664800000435207E-2</c:v>
                </c:pt>
                <c:pt idx="20">
                  <c:v>9.7200000018347055E-3</c:v>
                </c:pt>
                <c:pt idx="21">
                  <c:v>2.8560000064317137E-3</c:v>
                </c:pt>
                <c:pt idx="22">
                  <c:v>1.4568000005965587E-2</c:v>
                </c:pt>
                <c:pt idx="23">
                  <c:v>4.6719999954802915E-3</c:v>
                </c:pt>
                <c:pt idx="24">
                  <c:v>1.7520000001240987E-2</c:v>
                </c:pt>
                <c:pt idx="25">
                  <c:v>1.5983999997843057E-2</c:v>
                </c:pt>
                <c:pt idx="26">
                  <c:v>2.6559999998426065E-2</c:v>
                </c:pt>
                <c:pt idx="27">
                  <c:v>2.3639999999431893E-2</c:v>
                </c:pt>
                <c:pt idx="28">
                  <c:v>2.3600000000442378E-2</c:v>
                </c:pt>
                <c:pt idx="29">
                  <c:v>1.8424000001687091E-2</c:v>
                </c:pt>
                <c:pt idx="30">
                  <c:v>3.0512000004819129E-2</c:v>
                </c:pt>
                <c:pt idx="31">
                  <c:v>2.9159999998228159E-2</c:v>
                </c:pt>
                <c:pt idx="32">
                  <c:v>2.9175999996368773E-2</c:v>
                </c:pt>
                <c:pt idx="33">
                  <c:v>4.0567999996710569E-2</c:v>
                </c:pt>
                <c:pt idx="36">
                  <c:v>2.9576000000815839E-2</c:v>
                </c:pt>
                <c:pt idx="37">
                  <c:v>3.1576000001223292E-2</c:v>
                </c:pt>
                <c:pt idx="38">
                  <c:v>2.5792000007641036E-2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8-423B-92A9-F53D33EFE2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1.5159999995375983E-2</c:v>
                </c:pt>
                <c:pt idx="34">
                  <c:v>2.9940000000351574E-2</c:v>
                </c:pt>
                <c:pt idx="35">
                  <c:v>2.8644000005442649E-2</c:v>
                </c:pt>
                <c:pt idx="39">
                  <c:v>2.986399999645073E-2</c:v>
                </c:pt>
                <c:pt idx="41">
                  <c:v>3.1520000004093163E-2</c:v>
                </c:pt>
                <c:pt idx="45">
                  <c:v>3.1112000004213769E-2</c:v>
                </c:pt>
                <c:pt idx="49">
                  <c:v>3.1924000002618413E-2</c:v>
                </c:pt>
                <c:pt idx="51">
                  <c:v>3.2112000000779517E-2</c:v>
                </c:pt>
                <c:pt idx="52">
                  <c:v>3.299200000037672E-2</c:v>
                </c:pt>
                <c:pt idx="53">
                  <c:v>3.1663999994634651E-2</c:v>
                </c:pt>
                <c:pt idx="54">
                  <c:v>3.5888000005797949E-2</c:v>
                </c:pt>
                <c:pt idx="55">
                  <c:v>3.3204000006662682E-2</c:v>
                </c:pt>
                <c:pt idx="56">
                  <c:v>3.4039999998640269E-2</c:v>
                </c:pt>
                <c:pt idx="57">
                  <c:v>3.1756000003952067E-2</c:v>
                </c:pt>
                <c:pt idx="58">
                  <c:v>3.0880000005709007E-2</c:v>
                </c:pt>
                <c:pt idx="62">
                  <c:v>3.0480000001261942E-2</c:v>
                </c:pt>
                <c:pt idx="84">
                  <c:v>3.1163999999989755E-2</c:v>
                </c:pt>
                <c:pt idx="88">
                  <c:v>3.2427999998617452E-2</c:v>
                </c:pt>
                <c:pt idx="93">
                  <c:v>3.4568000002764165E-2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78-423B-92A9-F53D33EFE2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3.0859999998938292E-2</c:v>
                </c:pt>
                <c:pt idx="42">
                  <c:v>3.0568000001949258E-2</c:v>
                </c:pt>
                <c:pt idx="43">
                  <c:v>3.2255999998596963E-2</c:v>
                </c:pt>
                <c:pt idx="44">
                  <c:v>3.1111999996937811E-2</c:v>
                </c:pt>
                <c:pt idx="46">
                  <c:v>3.1915999999910127E-2</c:v>
                </c:pt>
                <c:pt idx="47">
                  <c:v>3.3327999997709412E-2</c:v>
                </c:pt>
                <c:pt idx="48">
                  <c:v>3.2396000002336223E-2</c:v>
                </c:pt>
                <c:pt idx="50">
                  <c:v>3.1308000005083159E-2</c:v>
                </c:pt>
                <c:pt idx="59">
                  <c:v>3.3604000003833789E-2</c:v>
                </c:pt>
                <c:pt idx="60">
                  <c:v>3.1480000005103648E-2</c:v>
                </c:pt>
                <c:pt idx="61">
                  <c:v>3.5944000002928078E-2</c:v>
                </c:pt>
                <c:pt idx="63">
                  <c:v>3.1708000002254266E-2</c:v>
                </c:pt>
                <c:pt idx="64">
                  <c:v>3.1256000205758028E-2</c:v>
                </c:pt>
                <c:pt idx="65">
                  <c:v>3.1256000205758028E-2</c:v>
                </c:pt>
                <c:pt idx="66">
                  <c:v>3.0923999998776708E-2</c:v>
                </c:pt>
                <c:pt idx="67">
                  <c:v>3.0999999995401595E-2</c:v>
                </c:pt>
                <c:pt idx="68">
                  <c:v>3.1704000000900123E-2</c:v>
                </c:pt>
                <c:pt idx="69">
                  <c:v>3.2667999999830499E-2</c:v>
                </c:pt>
                <c:pt idx="70">
                  <c:v>3.1012000006739981E-2</c:v>
                </c:pt>
                <c:pt idx="71">
                  <c:v>3.1412000003911089E-2</c:v>
                </c:pt>
                <c:pt idx="72">
                  <c:v>3.3187999993970152E-2</c:v>
                </c:pt>
                <c:pt idx="73">
                  <c:v>3.1515999995463062E-2</c:v>
                </c:pt>
                <c:pt idx="74">
                  <c:v>3.0888000001141336E-2</c:v>
                </c:pt>
                <c:pt idx="76">
                  <c:v>2.9571999999461696E-2</c:v>
                </c:pt>
                <c:pt idx="77">
                  <c:v>3.0256000005465467E-2</c:v>
                </c:pt>
                <c:pt idx="78">
                  <c:v>3.0355999995663296E-2</c:v>
                </c:pt>
                <c:pt idx="79">
                  <c:v>2.9004000003624242E-2</c:v>
                </c:pt>
                <c:pt idx="80">
                  <c:v>3.1952000004821457E-2</c:v>
                </c:pt>
                <c:pt idx="81">
                  <c:v>2.9915999999502674E-2</c:v>
                </c:pt>
                <c:pt idx="82">
                  <c:v>2.9355999999097548E-2</c:v>
                </c:pt>
                <c:pt idx="83">
                  <c:v>2.8564000000187661E-2</c:v>
                </c:pt>
                <c:pt idx="85">
                  <c:v>2.9360000000451691E-2</c:v>
                </c:pt>
                <c:pt idx="86">
                  <c:v>2.9163999999582302E-2</c:v>
                </c:pt>
                <c:pt idx="87">
                  <c:v>3.072000000247499E-2</c:v>
                </c:pt>
                <c:pt idx="89">
                  <c:v>3.1804000005649868E-2</c:v>
                </c:pt>
                <c:pt idx="90">
                  <c:v>3.1024000003526453E-2</c:v>
                </c:pt>
                <c:pt idx="91">
                  <c:v>3.2288000002154149E-2</c:v>
                </c:pt>
                <c:pt idx="92">
                  <c:v>3.2220000000961591E-2</c:v>
                </c:pt>
                <c:pt idx="94">
                  <c:v>3.3699999999953434E-2</c:v>
                </c:pt>
                <c:pt idx="95">
                  <c:v>3.5608000005595386E-2</c:v>
                </c:pt>
                <c:pt idx="96">
                  <c:v>3.6835999999311753E-2</c:v>
                </c:pt>
                <c:pt idx="97">
                  <c:v>3.5576000002038199E-2</c:v>
                </c:pt>
                <c:pt idx="98">
                  <c:v>3.7940000001981389E-2</c:v>
                </c:pt>
                <c:pt idx="99">
                  <c:v>3.7879999996221159E-2</c:v>
                </c:pt>
                <c:pt idx="100">
                  <c:v>3.7675999999919441E-2</c:v>
                </c:pt>
                <c:pt idx="101">
                  <c:v>3.7744000001111999E-2</c:v>
                </c:pt>
                <c:pt idx="102">
                  <c:v>3.8655999996990431E-2</c:v>
                </c:pt>
                <c:pt idx="103">
                  <c:v>3.8712000001396518E-2</c:v>
                </c:pt>
                <c:pt idx="104">
                  <c:v>3.8855999999213964E-2</c:v>
                </c:pt>
                <c:pt idx="105">
                  <c:v>3.9332000000285916E-2</c:v>
                </c:pt>
                <c:pt idx="106">
                  <c:v>3.9363999996567145E-2</c:v>
                </c:pt>
                <c:pt idx="107">
                  <c:v>4.0308000003278721E-2</c:v>
                </c:pt>
                <c:pt idx="108">
                  <c:v>3.974000000016531E-2</c:v>
                </c:pt>
                <c:pt idx="109">
                  <c:v>3.9364000003843103E-2</c:v>
                </c:pt>
                <c:pt idx="110">
                  <c:v>4.0344000008190051E-2</c:v>
                </c:pt>
                <c:pt idx="111">
                  <c:v>4.0096000200719573E-2</c:v>
                </c:pt>
                <c:pt idx="115">
                  <c:v>4.2039999992994126E-2</c:v>
                </c:pt>
                <c:pt idx="116">
                  <c:v>4.2652000003727153E-2</c:v>
                </c:pt>
                <c:pt idx="117">
                  <c:v>4.3755999999120831E-2</c:v>
                </c:pt>
                <c:pt idx="118">
                  <c:v>4.2580000001180451E-2</c:v>
                </c:pt>
                <c:pt idx="119">
                  <c:v>4.3874000002688263E-2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78-423B-92A9-F53D33EFE2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78-423B-92A9-F53D33EFE2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78-423B-92A9-F53D33EFE2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78-423B-92A9-F53D33EFE2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-1.4927624809046997E-2</c:v>
                </c:pt>
                <c:pt idx="1">
                  <c:v>-9.4126602084210372E-4</c:v>
                </c:pt>
                <c:pt idx="2">
                  <c:v>-9.4126602084210372E-4</c:v>
                </c:pt>
                <c:pt idx="3">
                  <c:v>-9.4126602084210372E-4</c:v>
                </c:pt>
                <c:pt idx="4">
                  <c:v>-7.33103586498772E-5</c:v>
                </c:pt>
                <c:pt idx="5">
                  <c:v>1.9875751501855637E-4</c:v>
                </c:pt>
                <c:pt idx="6">
                  <c:v>7.2514970537704282E-4</c:v>
                </c:pt>
                <c:pt idx="7">
                  <c:v>1.893267206453466E-3</c:v>
                </c:pt>
                <c:pt idx="8">
                  <c:v>2.05148058951065E-3</c:v>
                </c:pt>
                <c:pt idx="9">
                  <c:v>2.1727282288628857E-3</c:v>
                </c:pt>
                <c:pt idx="10">
                  <c:v>2.1830786371002733E-3</c:v>
                </c:pt>
                <c:pt idx="11">
                  <c:v>2.7508724604083067E-3</c:v>
                </c:pt>
                <c:pt idx="12">
                  <c:v>4.1393057939662289E-3</c:v>
                </c:pt>
                <c:pt idx="13">
                  <c:v>6.6396686981690482E-3</c:v>
                </c:pt>
                <c:pt idx="14">
                  <c:v>6.8984289041036997E-3</c:v>
                </c:pt>
                <c:pt idx="15">
                  <c:v>7.5283251768360482E-3</c:v>
                </c:pt>
                <c:pt idx="16">
                  <c:v>7.6525300756846784E-3</c:v>
                </c:pt>
                <c:pt idx="17">
                  <c:v>7.6547480203069777E-3</c:v>
                </c:pt>
                <c:pt idx="18">
                  <c:v>7.6599232244256681E-3</c:v>
                </c:pt>
                <c:pt idx="19">
                  <c:v>7.714632525108997E-3</c:v>
                </c:pt>
                <c:pt idx="20">
                  <c:v>7.7249829333463811E-3</c:v>
                </c:pt>
                <c:pt idx="21">
                  <c:v>8.7097503456462499E-3</c:v>
                </c:pt>
                <c:pt idx="22">
                  <c:v>1.0331807179419457E-2</c:v>
                </c:pt>
                <c:pt idx="23">
                  <c:v>1.221558147862371E-2</c:v>
                </c:pt>
                <c:pt idx="24">
                  <c:v>1.3528604695023535E-2</c:v>
                </c:pt>
                <c:pt idx="25">
                  <c:v>1.435515872426622E-2</c:v>
                </c:pt>
                <c:pt idx="26">
                  <c:v>1.4437961990165307E-2</c:v>
                </c:pt>
                <c:pt idx="27">
                  <c:v>1.4593218113726096E-2</c:v>
                </c:pt>
                <c:pt idx="28">
                  <c:v>1.5347319285307078E-2</c:v>
                </c:pt>
                <c:pt idx="29">
                  <c:v>1.7334597666885193E-2</c:v>
                </c:pt>
                <c:pt idx="30">
                  <c:v>1.7819588224294136E-2</c:v>
                </c:pt>
                <c:pt idx="31">
                  <c:v>1.7912741898430611E-2</c:v>
                </c:pt>
                <c:pt idx="32">
                  <c:v>1.8202553329077421E-2</c:v>
                </c:pt>
                <c:pt idx="33">
                  <c:v>1.9018756950082712E-2</c:v>
                </c:pt>
                <c:pt idx="34">
                  <c:v>1.9029107358320099E-2</c:v>
                </c:pt>
                <c:pt idx="35">
                  <c:v>1.9101560215981805E-2</c:v>
                </c:pt>
                <c:pt idx="36">
                  <c:v>1.9163662665406117E-2</c:v>
                </c:pt>
                <c:pt idx="37">
                  <c:v>1.9163662665406117E-2</c:v>
                </c:pt>
                <c:pt idx="38">
                  <c:v>1.919471389011828E-2</c:v>
                </c:pt>
                <c:pt idx="39">
                  <c:v>1.9907413428749715E-2</c:v>
                </c:pt>
                <c:pt idx="40">
                  <c:v>1.9945857802202864E-2</c:v>
                </c:pt>
                <c:pt idx="41">
                  <c:v>2.0145472818209595E-2</c:v>
                </c:pt>
                <c:pt idx="42">
                  <c:v>2.0534352441985669E-2</c:v>
                </c:pt>
                <c:pt idx="43">
                  <c:v>2.098237725568966E-2</c:v>
                </c:pt>
                <c:pt idx="44">
                  <c:v>2.2070648750363388E-2</c:v>
                </c:pt>
                <c:pt idx="45">
                  <c:v>2.2736032137052491E-2</c:v>
                </c:pt>
                <c:pt idx="46">
                  <c:v>2.2845450738419142E-2</c:v>
                </c:pt>
                <c:pt idx="47">
                  <c:v>2.2951912080289398E-2</c:v>
                </c:pt>
                <c:pt idx="48">
                  <c:v>2.3592158761259134E-2</c:v>
                </c:pt>
                <c:pt idx="49">
                  <c:v>2.365573984043165E-2</c:v>
                </c:pt>
                <c:pt idx="50">
                  <c:v>2.3661654359424439E-2</c:v>
                </c:pt>
                <c:pt idx="51">
                  <c:v>2.3715624345233666E-2</c:v>
                </c:pt>
                <c:pt idx="52">
                  <c:v>2.3741500365827131E-2</c:v>
                </c:pt>
                <c:pt idx="53">
                  <c:v>2.3751850774064519E-2</c:v>
                </c:pt>
                <c:pt idx="54">
                  <c:v>2.3798427611132753E-2</c:v>
                </c:pt>
                <c:pt idx="55">
                  <c:v>2.3829478835844908E-2</c:v>
                </c:pt>
                <c:pt idx="56">
                  <c:v>2.3853136911816078E-2</c:v>
                </c:pt>
                <c:pt idx="57">
                  <c:v>2.3865705264675761E-2</c:v>
                </c:pt>
                <c:pt idx="58">
                  <c:v>2.3912282101744002E-2</c:v>
                </c:pt>
                <c:pt idx="59">
                  <c:v>2.4550310838091435E-2</c:v>
                </c:pt>
                <c:pt idx="60">
                  <c:v>2.4780977078810322E-2</c:v>
                </c:pt>
                <c:pt idx="61">
                  <c:v>2.4905181977658959E-2</c:v>
                </c:pt>
                <c:pt idx="62">
                  <c:v>2.5705120671434073E-2</c:v>
                </c:pt>
                <c:pt idx="63">
                  <c:v>2.6434085137295692E-2</c:v>
                </c:pt>
                <c:pt idx="64">
                  <c:v>2.6656618914399487E-2</c:v>
                </c:pt>
                <c:pt idx="65">
                  <c:v>2.6656618914399487E-2</c:v>
                </c:pt>
                <c:pt idx="66">
                  <c:v>2.6723896567942496E-2</c:v>
                </c:pt>
                <c:pt idx="67">
                  <c:v>2.7398151733120789E-2</c:v>
                </c:pt>
                <c:pt idx="68">
                  <c:v>2.7470604590782488E-2</c:v>
                </c:pt>
                <c:pt idx="69">
                  <c:v>2.7705706720745973E-2</c:v>
                </c:pt>
                <c:pt idx="70">
                  <c:v>2.8317859436499941E-2</c:v>
                </c:pt>
                <c:pt idx="71">
                  <c:v>2.8317859436499941E-2</c:v>
                </c:pt>
                <c:pt idx="72">
                  <c:v>2.8363696958694083E-2</c:v>
                </c:pt>
                <c:pt idx="73">
                  <c:v>2.8501209525276495E-2</c:v>
                </c:pt>
                <c:pt idx="74">
                  <c:v>2.8511559933513883E-2</c:v>
                </c:pt>
                <c:pt idx="75">
                  <c:v>2.8516735137632573E-2</c:v>
                </c:pt>
                <c:pt idx="76">
                  <c:v>2.8628371683621527E-2</c:v>
                </c:pt>
                <c:pt idx="77">
                  <c:v>2.9262703845598467E-2</c:v>
                </c:pt>
                <c:pt idx="78">
                  <c:v>2.9299669589303419E-2</c:v>
                </c:pt>
                <c:pt idx="79">
                  <c:v>2.9392823263439893E-2</c:v>
                </c:pt>
                <c:pt idx="80">
                  <c:v>2.9467494065723888E-2</c:v>
                </c:pt>
                <c:pt idx="81">
                  <c:v>2.949928460531015E-2</c:v>
                </c:pt>
                <c:pt idx="82">
                  <c:v>2.9558429795238067E-2</c:v>
                </c:pt>
                <c:pt idx="83">
                  <c:v>3.0146924435020872E-2</c:v>
                </c:pt>
                <c:pt idx="84">
                  <c:v>3.0239338794283248E-2</c:v>
                </c:pt>
                <c:pt idx="85">
                  <c:v>3.0333231783293821E-2</c:v>
                </c:pt>
                <c:pt idx="86">
                  <c:v>3.040568464095552E-2</c:v>
                </c:pt>
                <c:pt idx="87">
                  <c:v>3.0532846799300552E-2</c:v>
                </c:pt>
                <c:pt idx="88">
                  <c:v>3.1065892823525933E-2</c:v>
                </c:pt>
                <c:pt idx="89">
                  <c:v>3.1462904910917092E-2</c:v>
                </c:pt>
                <c:pt idx="90">
                  <c:v>3.2102412277012729E-2</c:v>
                </c:pt>
                <c:pt idx="91">
                  <c:v>3.2392963022533638E-2</c:v>
                </c:pt>
                <c:pt idx="92">
                  <c:v>3.3157414602352005E-2</c:v>
                </c:pt>
                <c:pt idx="93">
                  <c:v>3.417471186911223E-2</c:v>
                </c:pt>
                <c:pt idx="94">
                  <c:v>3.4273780062241493E-2</c:v>
                </c:pt>
                <c:pt idx="95">
                  <c:v>3.5010137676844098E-2</c:v>
                </c:pt>
                <c:pt idx="96">
                  <c:v>3.6071793836050262E-2</c:v>
                </c:pt>
                <c:pt idx="97">
                  <c:v>3.6870253900077185E-2</c:v>
                </c:pt>
                <c:pt idx="98">
                  <c:v>3.7253219004860463E-2</c:v>
                </c:pt>
                <c:pt idx="99">
                  <c:v>3.7903816094067587E-2</c:v>
                </c:pt>
                <c:pt idx="100">
                  <c:v>3.7942260467520736E-2</c:v>
                </c:pt>
                <c:pt idx="101">
                  <c:v>3.8009538121063745E-2</c:v>
                </c:pt>
                <c:pt idx="102">
                  <c:v>3.8836831465180521E-2</c:v>
                </c:pt>
                <c:pt idx="103">
                  <c:v>3.8927027879820601E-2</c:v>
                </c:pt>
                <c:pt idx="104">
                  <c:v>3.8929245824442897E-2</c:v>
                </c:pt>
                <c:pt idx="105">
                  <c:v>3.9030531962194463E-2</c:v>
                </c:pt>
                <c:pt idx="106">
                  <c:v>3.9684086310897981E-2</c:v>
                </c:pt>
                <c:pt idx="107">
                  <c:v>3.9815684358487605E-2</c:v>
                </c:pt>
                <c:pt idx="108">
                  <c:v>3.9877786807911916E-2</c:v>
                </c:pt>
                <c:pt idx="109">
                  <c:v>3.9905880773127678E-2</c:v>
                </c:pt>
                <c:pt idx="110">
                  <c:v>4.0541691564852822E-2</c:v>
                </c:pt>
                <c:pt idx="111">
                  <c:v>4.0618580311759113E-2</c:v>
                </c:pt>
                <c:pt idx="112">
                  <c:v>4.0885472981308853E-2</c:v>
                </c:pt>
                <c:pt idx="113">
                  <c:v>4.0929092558880699E-2</c:v>
                </c:pt>
                <c:pt idx="114">
                  <c:v>4.0970494191830242E-2</c:v>
                </c:pt>
                <c:pt idx="115">
                  <c:v>4.1689108249454467E-2</c:v>
                </c:pt>
                <c:pt idx="116">
                  <c:v>4.1887983950587099E-2</c:v>
                </c:pt>
                <c:pt idx="117">
                  <c:v>4.2681268810495325E-2</c:v>
                </c:pt>
                <c:pt idx="118">
                  <c:v>4.3448677649810093E-2</c:v>
                </c:pt>
                <c:pt idx="119">
                  <c:v>4.3587668846140702E-2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78-423B-92A9-F53D33EFE2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8">
                  <c:v>3.3695999998599291E-2</c:v>
                </c:pt>
                <c:pt idx="75">
                  <c:v>-4.3576000003668014E-2</c:v>
                </c:pt>
                <c:pt idx="112">
                  <c:v>3.4163999996962957E-2</c:v>
                </c:pt>
                <c:pt idx="113">
                  <c:v>3.2996000001730863E-2</c:v>
                </c:pt>
                <c:pt idx="114">
                  <c:v>3.4784000003128313E-2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78-423B-92A9-F53D33EF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656"/>
        <c:axId val="1"/>
      </c:scatterChart>
      <c:valAx>
        <c:axId val="7751286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039927404718698E-2"/>
          <c:y val="0.92000129214617399"/>
          <c:w val="0.91470054446460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V0704 Cyg - O-C Diagr.</a:t>
            </a:r>
          </a:p>
        </c:rich>
      </c:tx>
      <c:layout>
        <c:manualLayout>
          <c:xMode val="edge"/>
          <c:yMode val="edge"/>
          <c:x val="0.34993081811910076"/>
          <c:y val="3.3742392108107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1-46F8-89BD-2E22ED2020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1.0499999999999999E-3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1.0499999999999999E-3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-1.6135999998368789E-2</c:v>
                </c:pt>
                <c:pt idx="2">
                  <c:v>-8.135999996738974E-3</c:v>
                </c:pt>
                <c:pt idx="3">
                  <c:v>-5.1359999997657724E-3</c:v>
                </c:pt>
                <c:pt idx="4">
                  <c:v>1.0615999999572523E-2</c:v>
                </c:pt>
                <c:pt idx="5">
                  <c:v>-2.9199999989941716E-3</c:v>
                </c:pt>
                <c:pt idx="6">
                  <c:v>-9.5440000004600734E-3</c:v>
                </c:pt>
                <c:pt idx="7">
                  <c:v>-7.7039999960106798E-3</c:v>
                </c:pt>
                <c:pt idx="8">
                  <c:v>-2.0319999966886826E-3</c:v>
                </c:pt>
                <c:pt idx="9">
                  <c:v>6.2400000024354085E-3</c:v>
                </c:pt>
                <c:pt idx="10">
                  <c:v>3.3120000007329509E-3</c:v>
                </c:pt>
                <c:pt idx="11">
                  <c:v>1.9759999995585531E-3</c:v>
                </c:pt>
                <c:pt idx="12">
                  <c:v>5.9199999959673733E-3</c:v>
                </c:pt>
                <c:pt idx="13">
                  <c:v>-1.5439999915543012E-3</c:v>
                </c:pt>
                <c:pt idx="14">
                  <c:v>1.325600000564009E-2</c:v>
                </c:pt>
                <c:pt idx="15">
                  <c:v>3.3519999997224659E-3</c:v>
                </c:pt>
                <c:pt idx="16">
                  <c:v>1.821600000403123E-2</c:v>
                </c:pt>
                <c:pt idx="19">
                  <c:v>1.664800000435207E-2</c:v>
                </c:pt>
                <c:pt idx="20">
                  <c:v>9.7200000018347055E-3</c:v>
                </c:pt>
                <c:pt idx="21">
                  <c:v>2.8560000064317137E-3</c:v>
                </c:pt>
                <c:pt idx="22">
                  <c:v>1.4568000005965587E-2</c:v>
                </c:pt>
                <c:pt idx="23">
                  <c:v>4.6719999954802915E-3</c:v>
                </c:pt>
                <c:pt idx="24">
                  <c:v>1.7520000001240987E-2</c:v>
                </c:pt>
                <c:pt idx="25">
                  <c:v>1.5983999997843057E-2</c:v>
                </c:pt>
                <c:pt idx="26">
                  <c:v>2.6559999998426065E-2</c:v>
                </c:pt>
                <c:pt idx="27">
                  <c:v>2.3639999999431893E-2</c:v>
                </c:pt>
                <c:pt idx="28">
                  <c:v>2.3600000000442378E-2</c:v>
                </c:pt>
                <c:pt idx="29">
                  <c:v>1.8424000001687091E-2</c:v>
                </c:pt>
                <c:pt idx="30">
                  <c:v>3.0512000004819129E-2</c:v>
                </c:pt>
                <c:pt idx="31">
                  <c:v>2.9159999998228159E-2</c:v>
                </c:pt>
                <c:pt idx="32">
                  <c:v>2.9175999996368773E-2</c:v>
                </c:pt>
                <c:pt idx="33">
                  <c:v>4.0567999996710569E-2</c:v>
                </c:pt>
                <c:pt idx="36">
                  <c:v>2.9576000000815839E-2</c:v>
                </c:pt>
                <c:pt idx="37">
                  <c:v>3.1576000001223292E-2</c:v>
                </c:pt>
                <c:pt idx="38">
                  <c:v>2.5792000007641036E-2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1-46F8-89BD-2E22ED2020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1.5159999995375983E-2</c:v>
                </c:pt>
                <c:pt idx="34">
                  <c:v>2.9940000000351574E-2</c:v>
                </c:pt>
                <c:pt idx="35">
                  <c:v>2.8644000005442649E-2</c:v>
                </c:pt>
                <c:pt idx="39">
                  <c:v>2.986399999645073E-2</c:v>
                </c:pt>
                <c:pt idx="41">
                  <c:v>3.1520000004093163E-2</c:v>
                </c:pt>
                <c:pt idx="45">
                  <c:v>3.1112000004213769E-2</c:v>
                </c:pt>
                <c:pt idx="49">
                  <c:v>3.1924000002618413E-2</c:v>
                </c:pt>
                <c:pt idx="51">
                  <c:v>3.2112000000779517E-2</c:v>
                </c:pt>
                <c:pt idx="52">
                  <c:v>3.299200000037672E-2</c:v>
                </c:pt>
                <c:pt idx="53">
                  <c:v>3.1663999994634651E-2</c:v>
                </c:pt>
                <c:pt idx="54">
                  <c:v>3.5888000005797949E-2</c:v>
                </c:pt>
                <c:pt idx="55">
                  <c:v>3.3204000006662682E-2</c:v>
                </c:pt>
                <c:pt idx="56">
                  <c:v>3.4039999998640269E-2</c:v>
                </c:pt>
                <c:pt idx="57">
                  <c:v>3.1756000003952067E-2</c:v>
                </c:pt>
                <c:pt idx="58">
                  <c:v>3.0880000005709007E-2</c:v>
                </c:pt>
                <c:pt idx="62">
                  <c:v>3.0480000001261942E-2</c:v>
                </c:pt>
                <c:pt idx="84">
                  <c:v>3.1163999999989755E-2</c:v>
                </c:pt>
                <c:pt idx="88">
                  <c:v>3.2427999998617452E-2</c:v>
                </c:pt>
                <c:pt idx="93">
                  <c:v>3.4568000002764165E-2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1-46F8-89BD-2E22ED2020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3.0859999998938292E-2</c:v>
                </c:pt>
                <c:pt idx="42">
                  <c:v>3.0568000001949258E-2</c:v>
                </c:pt>
                <c:pt idx="43">
                  <c:v>3.2255999998596963E-2</c:v>
                </c:pt>
                <c:pt idx="44">
                  <c:v>3.1111999996937811E-2</c:v>
                </c:pt>
                <c:pt idx="46">
                  <c:v>3.1915999999910127E-2</c:v>
                </c:pt>
                <c:pt idx="47">
                  <c:v>3.3327999997709412E-2</c:v>
                </c:pt>
                <c:pt idx="48">
                  <c:v>3.2396000002336223E-2</c:v>
                </c:pt>
                <c:pt idx="50">
                  <c:v>3.1308000005083159E-2</c:v>
                </c:pt>
                <c:pt idx="59">
                  <c:v>3.3604000003833789E-2</c:v>
                </c:pt>
                <c:pt idx="60">
                  <c:v>3.1480000005103648E-2</c:v>
                </c:pt>
                <c:pt idx="61">
                  <c:v>3.5944000002928078E-2</c:v>
                </c:pt>
                <c:pt idx="63">
                  <c:v>3.1708000002254266E-2</c:v>
                </c:pt>
                <c:pt idx="64">
                  <c:v>3.1256000205758028E-2</c:v>
                </c:pt>
                <c:pt idx="65">
                  <c:v>3.1256000205758028E-2</c:v>
                </c:pt>
                <c:pt idx="66">
                  <c:v>3.0923999998776708E-2</c:v>
                </c:pt>
                <c:pt idx="67">
                  <c:v>3.0999999995401595E-2</c:v>
                </c:pt>
                <c:pt idx="68">
                  <c:v>3.1704000000900123E-2</c:v>
                </c:pt>
                <c:pt idx="69">
                  <c:v>3.2667999999830499E-2</c:v>
                </c:pt>
                <c:pt idx="70">
                  <c:v>3.1012000006739981E-2</c:v>
                </c:pt>
                <c:pt idx="71">
                  <c:v>3.1412000003911089E-2</c:v>
                </c:pt>
                <c:pt idx="72">
                  <c:v>3.3187999993970152E-2</c:v>
                </c:pt>
                <c:pt idx="73">
                  <c:v>3.1515999995463062E-2</c:v>
                </c:pt>
                <c:pt idx="74">
                  <c:v>3.0888000001141336E-2</c:v>
                </c:pt>
                <c:pt idx="76">
                  <c:v>2.9571999999461696E-2</c:v>
                </c:pt>
                <c:pt idx="77">
                  <c:v>3.0256000005465467E-2</c:v>
                </c:pt>
                <c:pt idx="78">
                  <c:v>3.0355999995663296E-2</c:v>
                </c:pt>
                <c:pt idx="79">
                  <c:v>2.9004000003624242E-2</c:v>
                </c:pt>
                <c:pt idx="80">
                  <c:v>3.1952000004821457E-2</c:v>
                </c:pt>
                <c:pt idx="81">
                  <c:v>2.9915999999502674E-2</c:v>
                </c:pt>
                <c:pt idx="82">
                  <c:v>2.9355999999097548E-2</c:v>
                </c:pt>
                <c:pt idx="83">
                  <c:v>2.8564000000187661E-2</c:v>
                </c:pt>
                <c:pt idx="85">
                  <c:v>2.9360000000451691E-2</c:v>
                </c:pt>
                <c:pt idx="86">
                  <c:v>2.9163999999582302E-2</c:v>
                </c:pt>
                <c:pt idx="87">
                  <c:v>3.072000000247499E-2</c:v>
                </c:pt>
                <c:pt idx="89">
                  <c:v>3.1804000005649868E-2</c:v>
                </c:pt>
                <c:pt idx="90">
                  <c:v>3.1024000003526453E-2</c:v>
                </c:pt>
                <c:pt idx="91">
                  <c:v>3.2288000002154149E-2</c:v>
                </c:pt>
                <c:pt idx="92">
                  <c:v>3.2220000000961591E-2</c:v>
                </c:pt>
                <c:pt idx="94">
                  <c:v>3.3699999999953434E-2</c:v>
                </c:pt>
                <c:pt idx="95">
                  <c:v>3.5608000005595386E-2</c:v>
                </c:pt>
                <c:pt idx="96">
                  <c:v>3.6835999999311753E-2</c:v>
                </c:pt>
                <c:pt idx="97">
                  <c:v>3.5576000002038199E-2</c:v>
                </c:pt>
                <c:pt idx="98">
                  <c:v>3.7940000001981389E-2</c:v>
                </c:pt>
                <c:pt idx="99">
                  <c:v>3.7879999996221159E-2</c:v>
                </c:pt>
                <c:pt idx="100">
                  <c:v>3.7675999999919441E-2</c:v>
                </c:pt>
                <c:pt idx="101">
                  <c:v>3.7744000001111999E-2</c:v>
                </c:pt>
                <c:pt idx="102">
                  <c:v>3.8655999996990431E-2</c:v>
                </c:pt>
                <c:pt idx="103">
                  <c:v>3.8712000001396518E-2</c:v>
                </c:pt>
                <c:pt idx="104">
                  <c:v>3.8855999999213964E-2</c:v>
                </c:pt>
                <c:pt idx="105">
                  <c:v>3.9332000000285916E-2</c:v>
                </c:pt>
                <c:pt idx="106">
                  <c:v>3.9363999996567145E-2</c:v>
                </c:pt>
                <c:pt idx="107">
                  <c:v>4.0308000003278721E-2</c:v>
                </c:pt>
                <c:pt idx="108">
                  <c:v>3.974000000016531E-2</c:v>
                </c:pt>
                <c:pt idx="109">
                  <c:v>3.9364000003843103E-2</c:v>
                </c:pt>
                <c:pt idx="110">
                  <c:v>4.0344000008190051E-2</c:v>
                </c:pt>
                <c:pt idx="111">
                  <c:v>4.0096000200719573E-2</c:v>
                </c:pt>
                <c:pt idx="115">
                  <c:v>4.2039999992994126E-2</c:v>
                </c:pt>
                <c:pt idx="116">
                  <c:v>4.2652000003727153E-2</c:v>
                </c:pt>
                <c:pt idx="117">
                  <c:v>4.3755999999120831E-2</c:v>
                </c:pt>
                <c:pt idx="118">
                  <c:v>4.2580000001180451E-2</c:v>
                </c:pt>
                <c:pt idx="119">
                  <c:v>4.3874000002688263E-2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1-46F8-89BD-2E22ED2020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1-46F8-89BD-2E22ED2020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31-46F8-89BD-2E22ED2020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1-46F8-89BD-2E22ED2020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-1.4927624809046997E-2</c:v>
                </c:pt>
                <c:pt idx="1">
                  <c:v>-9.4126602084210372E-4</c:v>
                </c:pt>
                <c:pt idx="2">
                  <c:v>-9.4126602084210372E-4</c:v>
                </c:pt>
                <c:pt idx="3">
                  <c:v>-9.4126602084210372E-4</c:v>
                </c:pt>
                <c:pt idx="4">
                  <c:v>-7.33103586498772E-5</c:v>
                </c:pt>
                <c:pt idx="5">
                  <c:v>1.9875751501855637E-4</c:v>
                </c:pt>
                <c:pt idx="6">
                  <c:v>7.2514970537704282E-4</c:v>
                </c:pt>
                <c:pt idx="7">
                  <c:v>1.893267206453466E-3</c:v>
                </c:pt>
                <c:pt idx="8">
                  <c:v>2.05148058951065E-3</c:v>
                </c:pt>
                <c:pt idx="9">
                  <c:v>2.1727282288628857E-3</c:v>
                </c:pt>
                <c:pt idx="10">
                  <c:v>2.1830786371002733E-3</c:v>
                </c:pt>
                <c:pt idx="11">
                  <c:v>2.7508724604083067E-3</c:v>
                </c:pt>
                <c:pt idx="12">
                  <c:v>4.1393057939662289E-3</c:v>
                </c:pt>
                <c:pt idx="13">
                  <c:v>6.6396686981690482E-3</c:v>
                </c:pt>
                <c:pt idx="14">
                  <c:v>6.8984289041036997E-3</c:v>
                </c:pt>
                <c:pt idx="15">
                  <c:v>7.5283251768360482E-3</c:v>
                </c:pt>
                <c:pt idx="16">
                  <c:v>7.6525300756846784E-3</c:v>
                </c:pt>
                <c:pt idx="17">
                  <c:v>7.6547480203069777E-3</c:v>
                </c:pt>
                <c:pt idx="18">
                  <c:v>7.6599232244256681E-3</c:v>
                </c:pt>
                <c:pt idx="19">
                  <c:v>7.714632525108997E-3</c:v>
                </c:pt>
                <c:pt idx="20">
                  <c:v>7.7249829333463811E-3</c:v>
                </c:pt>
                <c:pt idx="21">
                  <c:v>8.7097503456462499E-3</c:v>
                </c:pt>
                <c:pt idx="22">
                  <c:v>1.0331807179419457E-2</c:v>
                </c:pt>
                <c:pt idx="23">
                  <c:v>1.221558147862371E-2</c:v>
                </c:pt>
                <c:pt idx="24">
                  <c:v>1.3528604695023535E-2</c:v>
                </c:pt>
                <c:pt idx="25">
                  <c:v>1.435515872426622E-2</c:v>
                </c:pt>
                <c:pt idx="26">
                  <c:v>1.4437961990165307E-2</c:v>
                </c:pt>
                <c:pt idx="27">
                  <c:v>1.4593218113726096E-2</c:v>
                </c:pt>
                <c:pt idx="28">
                  <c:v>1.5347319285307078E-2</c:v>
                </c:pt>
                <c:pt idx="29">
                  <c:v>1.7334597666885193E-2</c:v>
                </c:pt>
                <c:pt idx="30">
                  <c:v>1.7819588224294136E-2</c:v>
                </c:pt>
                <c:pt idx="31">
                  <c:v>1.7912741898430611E-2</c:v>
                </c:pt>
                <c:pt idx="32">
                  <c:v>1.8202553329077421E-2</c:v>
                </c:pt>
                <c:pt idx="33">
                  <c:v>1.9018756950082712E-2</c:v>
                </c:pt>
                <c:pt idx="34">
                  <c:v>1.9029107358320099E-2</c:v>
                </c:pt>
                <c:pt idx="35">
                  <c:v>1.9101560215981805E-2</c:v>
                </c:pt>
                <c:pt idx="36">
                  <c:v>1.9163662665406117E-2</c:v>
                </c:pt>
                <c:pt idx="37">
                  <c:v>1.9163662665406117E-2</c:v>
                </c:pt>
                <c:pt idx="38">
                  <c:v>1.919471389011828E-2</c:v>
                </c:pt>
                <c:pt idx="39">
                  <c:v>1.9907413428749715E-2</c:v>
                </c:pt>
                <c:pt idx="40">
                  <c:v>1.9945857802202864E-2</c:v>
                </c:pt>
                <c:pt idx="41">
                  <c:v>2.0145472818209595E-2</c:v>
                </c:pt>
                <c:pt idx="42">
                  <c:v>2.0534352441985669E-2</c:v>
                </c:pt>
                <c:pt idx="43">
                  <c:v>2.098237725568966E-2</c:v>
                </c:pt>
                <c:pt idx="44">
                  <c:v>2.2070648750363388E-2</c:v>
                </c:pt>
                <c:pt idx="45">
                  <c:v>2.2736032137052491E-2</c:v>
                </c:pt>
                <c:pt idx="46">
                  <c:v>2.2845450738419142E-2</c:v>
                </c:pt>
                <c:pt idx="47">
                  <c:v>2.2951912080289398E-2</c:v>
                </c:pt>
                <c:pt idx="48">
                  <c:v>2.3592158761259134E-2</c:v>
                </c:pt>
                <c:pt idx="49">
                  <c:v>2.365573984043165E-2</c:v>
                </c:pt>
                <c:pt idx="50">
                  <c:v>2.3661654359424439E-2</c:v>
                </c:pt>
                <c:pt idx="51">
                  <c:v>2.3715624345233666E-2</c:v>
                </c:pt>
                <c:pt idx="52">
                  <c:v>2.3741500365827131E-2</c:v>
                </c:pt>
                <c:pt idx="53">
                  <c:v>2.3751850774064519E-2</c:v>
                </c:pt>
                <c:pt idx="54">
                  <c:v>2.3798427611132753E-2</c:v>
                </c:pt>
                <c:pt idx="55">
                  <c:v>2.3829478835844908E-2</c:v>
                </c:pt>
                <c:pt idx="56">
                  <c:v>2.3853136911816078E-2</c:v>
                </c:pt>
                <c:pt idx="57">
                  <c:v>2.3865705264675761E-2</c:v>
                </c:pt>
                <c:pt idx="58">
                  <c:v>2.3912282101744002E-2</c:v>
                </c:pt>
                <c:pt idx="59">
                  <c:v>2.4550310838091435E-2</c:v>
                </c:pt>
                <c:pt idx="60">
                  <c:v>2.4780977078810322E-2</c:v>
                </c:pt>
                <c:pt idx="61">
                  <c:v>2.4905181977658959E-2</c:v>
                </c:pt>
                <c:pt idx="62">
                  <c:v>2.5705120671434073E-2</c:v>
                </c:pt>
                <c:pt idx="63">
                  <c:v>2.6434085137295692E-2</c:v>
                </c:pt>
                <c:pt idx="64">
                  <c:v>2.6656618914399487E-2</c:v>
                </c:pt>
                <c:pt idx="65">
                  <c:v>2.6656618914399487E-2</c:v>
                </c:pt>
                <c:pt idx="66">
                  <c:v>2.6723896567942496E-2</c:v>
                </c:pt>
                <c:pt idx="67">
                  <c:v>2.7398151733120789E-2</c:v>
                </c:pt>
                <c:pt idx="68">
                  <c:v>2.7470604590782488E-2</c:v>
                </c:pt>
                <c:pt idx="69">
                  <c:v>2.7705706720745973E-2</c:v>
                </c:pt>
                <c:pt idx="70">
                  <c:v>2.8317859436499941E-2</c:v>
                </c:pt>
                <c:pt idx="71">
                  <c:v>2.8317859436499941E-2</c:v>
                </c:pt>
                <c:pt idx="72">
                  <c:v>2.8363696958694083E-2</c:v>
                </c:pt>
                <c:pt idx="73">
                  <c:v>2.8501209525276495E-2</c:v>
                </c:pt>
                <c:pt idx="74">
                  <c:v>2.8511559933513883E-2</c:v>
                </c:pt>
                <c:pt idx="75">
                  <c:v>2.8516735137632573E-2</c:v>
                </c:pt>
                <c:pt idx="76">
                  <c:v>2.8628371683621527E-2</c:v>
                </c:pt>
                <c:pt idx="77">
                  <c:v>2.9262703845598467E-2</c:v>
                </c:pt>
                <c:pt idx="78">
                  <c:v>2.9299669589303419E-2</c:v>
                </c:pt>
                <c:pt idx="79">
                  <c:v>2.9392823263439893E-2</c:v>
                </c:pt>
                <c:pt idx="80">
                  <c:v>2.9467494065723888E-2</c:v>
                </c:pt>
                <c:pt idx="81">
                  <c:v>2.949928460531015E-2</c:v>
                </c:pt>
                <c:pt idx="82">
                  <c:v>2.9558429795238067E-2</c:v>
                </c:pt>
                <c:pt idx="83">
                  <c:v>3.0146924435020872E-2</c:v>
                </c:pt>
                <c:pt idx="84">
                  <c:v>3.0239338794283248E-2</c:v>
                </c:pt>
                <c:pt idx="85">
                  <c:v>3.0333231783293821E-2</c:v>
                </c:pt>
                <c:pt idx="86">
                  <c:v>3.040568464095552E-2</c:v>
                </c:pt>
                <c:pt idx="87">
                  <c:v>3.0532846799300552E-2</c:v>
                </c:pt>
                <c:pt idx="88">
                  <c:v>3.1065892823525933E-2</c:v>
                </c:pt>
                <c:pt idx="89">
                  <c:v>3.1462904910917092E-2</c:v>
                </c:pt>
                <c:pt idx="90">
                  <c:v>3.2102412277012729E-2</c:v>
                </c:pt>
                <c:pt idx="91">
                  <c:v>3.2392963022533638E-2</c:v>
                </c:pt>
                <c:pt idx="92">
                  <c:v>3.3157414602352005E-2</c:v>
                </c:pt>
                <c:pt idx="93">
                  <c:v>3.417471186911223E-2</c:v>
                </c:pt>
                <c:pt idx="94">
                  <c:v>3.4273780062241493E-2</c:v>
                </c:pt>
                <c:pt idx="95">
                  <c:v>3.5010137676844098E-2</c:v>
                </c:pt>
                <c:pt idx="96">
                  <c:v>3.6071793836050262E-2</c:v>
                </c:pt>
                <c:pt idx="97">
                  <c:v>3.6870253900077185E-2</c:v>
                </c:pt>
                <c:pt idx="98">
                  <c:v>3.7253219004860463E-2</c:v>
                </c:pt>
                <c:pt idx="99">
                  <c:v>3.7903816094067587E-2</c:v>
                </c:pt>
                <c:pt idx="100">
                  <c:v>3.7942260467520736E-2</c:v>
                </c:pt>
                <c:pt idx="101">
                  <c:v>3.8009538121063745E-2</c:v>
                </c:pt>
                <c:pt idx="102">
                  <c:v>3.8836831465180521E-2</c:v>
                </c:pt>
                <c:pt idx="103">
                  <c:v>3.8927027879820601E-2</c:v>
                </c:pt>
                <c:pt idx="104">
                  <c:v>3.8929245824442897E-2</c:v>
                </c:pt>
                <c:pt idx="105">
                  <c:v>3.9030531962194463E-2</c:v>
                </c:pt>
                <c:pt idx="106">
                  <c:v>3.9684086310897981E-2</c:v>
                </c:pt>
                <c:pt idx="107">
                  <c:v>3.9815684358487605E-2</c:v>
                </c:pt>
                <c:pt idx="108">
                  <c:v>3.9877786807911916E-2</c:v>
                </c:pt>
                <c:pt idx="109">
                  <c:v>3.9905880773127678E-2</c:v>
                </c:pt>
                <c:pt idx="110">
                  <c:v>4.0541691564852822E-2</c:v>
                </c:pt>
                <c:pt idx="111">
                  <c:v>4.0618580311759113E-2</c:v>
                </c:pt>
                <c:pt idx="112">
                  <c:v>4.0885472981308853E-2</c:v>
                </c:pt>
                <c:pt idx="113">
                  <c:v>4.0929092558880699E-2</c:v>
                </c:pt>
                <c:pt idx="114">
                  <c:v>4.0970494191830242E-2</c:v>
                </c:pt>
                <c:pt idx="115">
                  <c:v>4.1689108249454467E-2</c:v>
                </c:pt>
                <c:pt idx="116">
                  <c:v>4.1887983950587099E-2</c:v>
                </c:pt>
                <c:pt idx="117">
                  <c:v>4.2681268810495325E-2</c:v>
                </c:pt>
                <c:pt idx="118">
                  <c:v>4.3448677649810093E-2</c:v>
                </c:pt>
                <c:pt idx="119">
                  <c:v>4.3587668846140702E-2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1-46F8-89BD-2E22ED2020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  <c:pt idx="118">
                  <c:v>39480</c:v>
                </c:pt>
                <c:pt idx="119">
                  <c:v>39574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8">
                  <c:v>3.3695999998599291E-2</c:v>
                </c:pt>
                <c:pt idx="75">
                  <c:v>-4.3576000003668014E-2</c:v>
                </c:pt>
                <c:pt idx="112">
                  <c:v>3.4163999996962957E-2</c:v>
                </c:pt>
                <c:pt idx="113">
                  <c:v>3.2996000001730863E-2</c:v>
                </c:pt>
                <c:pt idx="114">
                  <c:v>3.4784000003128313E-2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31-46F8-89BD-2E22ED20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3408"/>
        <c:axId val="1"/>
      </c:scatterChart>
      <c:valAx>
        <c:axId val="77512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10335121153331E-2"/>
          <c:y val="0.92024539877300615"/>
          <c:w val="0.913044999809806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17</xdr:col>
      <xdr:colOff>257175</xdr:colOff>
      <xdr:row>18</xdr:row>
      <xdr:rowOff>9526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FDE3948-8308-F1CB-7B2B-9DECC02D1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19050</xdr:rowOff>
    </xdr:from>
    <xdr:to>
      <xdr:col>27</xdr:col>
      <xdr:colOff>0</xdr:colOff>
      <xdr:row>18</xdr:row>
      <xdr:rowOff>19050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6BD0DB1B-D70E-B8C4-2B34-F042B441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aavso.org/sites/default/files/jaavso/v36n2/171.pdf" TargetMode="External"/><Relationship Id="rId25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806" TargetMode="External"/><Relationship Id="rId20" Type="http://schemas.openxmlformats.org/officeDocument/2006/relationships/hyperlink" Target="http://www.bav-astro.de/sfs/BAVM_link.php?BAVMnr=203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aavso.org/sites/default/files/jaavso/v36n2/186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60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14"/>
  <sheetViews>
    <sheetView tabSelected="1" workbookViewId="0">
      <pane xSplit="14" ySplit="22" topLeftCell="O124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4" t="s">
        <v>425</v>
      </c>
    </row>
    <row r="2" spans="1:6" x14ac:dyDescent="0.2">
      <c r="A2" t="s">
        <v>25</v>
      </c>
      <c r="B2" s="13" t="s">
        <v>46</v>
      </c>
    </row>
    <row r="4" spans="1:6" ht="14.25" thickTop="1" thickBot="1" x14ac:dyDescent="0.25">
      <c r="A4" s="6" t="s">
        <v>1</v>
      </c>
      <c r="C4" s="2">
        <v>37939.409</v>
      </c>
      <c r="D4" s="3">
        <v>0.57070399999999999</v>
      </c>
    </row>
    <row r="5" spans="1:6" ht="13.5" thickTop="1" x14ac:dyDescent="0.2">
      <c r="A5" s="23" t="s">
        <v>50</v>
      </c>
      <c r="B5" s="17"/>
      <c r="C5" s="24">
        <v>-9.5</v>
      </c>
      <c r="D5" s="17" t="s">
        <v>51</v>
      </c>
    </row>
    <row r="6" spans="1:6" x14ac:dyDescent="0.2">
      <c r="A6" s="6" t="s">
        <v>2</v>
      </c>
    </row>
    <row r="7" spans="1:6" x14ac:dyDescent="0.2">
      <c r="A7" t="s">
        <v>3</v>
      </c>
      <c r="C7">
        <v>37939.409</v>
      </c>
      <c r="D7" s="88" t="s">
        <v>441</v>
      </c>
    </row>
    <row r="8" spans="1:6" x14ac:dyDescent="0.2">
      <c r="A8" t="s">
        <v>4</v>
      </c>
      <c r="C8">
        <v>0.57070399999999999</v>
      </c>
      <c r="D8" s="88" t="s">
        <v>441</v>
      </c>
    </row>
    <row r="9" spans="1:6" x14ac:dyDescent="0.2">
      <c r="A9" s="36" t="s">
        <v>60</v>
      </c>
      <c r="B9" s="37">
        <v>108</v>
      </c>
      <c r="C9" s="35" t="str">
        <f>"F"&amp;B9</f>
        <v>F108</v>
      </c>
      <c r="D9" s="9" t="str">
        <f>"G"&amp;B9</f>
        <v>G108</v>
      </c>
    </row>
    <row r="10" spans="1:6" ht="13.5" thickBot="1" x14ac:dyDescent="0.25">
      <c r="A10" s="17"/>
      <c r="B10" s="17"/>
      <c r="C10" s="5" t="s">
        <v>21</v>
      </c>
      <c r="D10" s="5" t="s">
        <v>22</v>
      </c>
      <c r="E10" s="17"/>
    </row>
    <row r="11" spans="1:6" x14ac:dyDescent="0.2">
      <c r="A11" s="17" t="s">
        <v>17</v>
      </c>
      <c r="B11" s="17"/>
      <c r="C11" s="34">
        <f ca="1">INTERCEPT(INDIRECT($D$9):G983,INDIRECT($C$9):F983)</f>
        <v>-1.4927624809046997E-2</v>
      </c>
      <c r="D11" s="4"/>
      <c r="E11" s="17"/>
    </row>
    <row r="12" spans="1:6" x14ac:dyDescent="0.2">
      <c r="A12" s="17" t="s">
        <v>18</v>
      </c>
      <c r="B12" s="17"/>
      <c r="C12" s="34">
        <f ca="1">SLOPE(INDIRECT($D$9):G983,INDIRECT($C$9):F983)</f>
        <v>1.4786297481980012E-6</v>
      </c>
      <c r="D12" s="4"/>
      <c r="E12" s="97" t="s">
        <v>440</v>
      </c>
      <c r="F12" s="98" t="s">
        <v>439</v>
      </c>
    </row>
    <row r="13" spans="1:6" x14ac:dyDescent="0.2">
      <c r="A13" s="17" t="s">
        <v>20</v>
      </c>
      <c r="B13" s="17"/>
      <c r="C13" s="4" t="s">
        <v>15</v>
      </c>
      <c r="E13" s="95" t="s">
        <v>55</v>
      </c>
      <c r="F13" s="99">
        <v>1</v>
      </c>
    </row>
    <row r="14" spans="1:6" x14ac:dyDescent="0.2">
      <c r="A14" s="17"/>
      <c r="B14" s="17"/>
      <c r="C14" s="17"/>
      <c r="E14" s="95" t="s">
        <v>52</v>
      </c>
      <c r="F14" s="100">
        <f ca="1">NOW()+15018.5+$C$5/24</f>
        <v>60680.697089236106</v>
      </c>
    </row>
    <row r="15" spans="1:6" x14ac:dyDescent="0.2">
      <c r="A15" s="25" t="s">
        <v>19</v>
      </c>
      <c r="B15" s="17"/>
      <c r="C15" s="26">
        <f ca="1">(C7+C11)+(C8+C12)*INT(MAX(F21:F3524))</f>
        <v>60524.492683668839</v>
      </c>
      <c r="E15" s="95" t="s">
        <v>56</v>
      </c>
      <c r="F15" s="100">
        <f ca="1">ROUND(2*($F$14-$C$7)/$C$8,0)/2+$F$13</f>
        <v>39849</v>
      </c>
    </row>
    <row r="16" spans="1:6" x14ac:dyDescent="0.2">
      <c r="A16" s="28" t="s">
        <v>5</v>
      </c>
      <c r="B16" s="17"/>
      <c r="C16" s="29">
        <f ca="1">+C8+C12</f>
        <v>0.57070547862974819</v>
      </c>
      <c r="E16" s="95" t="s">
        <v>53</v>
      </c>
      <c r="F16" s="100">
        <f ca="1">ROUND(2*($F$14-$C$15)/$C$16,0)/2+$F$13</f>
        <v>274.5</v>
      </c>
    </row>
    <row r="17" spans="1:30" ht="13.5" thickBot="1" x14ac:dyDescent="0.25">
      <c r="A17" s="27" t="s">
        <v>48</v>
      </c>
      <c r="B17" s="17"/>
      <c r="C17" s="17">
        <f>COUNT(C21:C140)</f>
        <v>120</v>
      </c>
      <c r="E17" s="95" t="s">
        <v>437</v>
      </c>
      <c r="F17" s="101">
        <f ca="1">+$C$15+$C$16*$F$16-15018.5-$C$5/24</f>
        <v>45663.047170886042</v>
      </c>
    </row>
    <row r="18" spans="1:30" ht="14.25" thickTop="1" thickBot="1" x14ac:dyDescent="0.25">
      <c r="A18" s="28" t="s">
        <v>6</v>
      </c>
      <c r="B18" s="17"/>
      <c r="C18" s="31">
        <f ca="1">+C15</f>
        <v>60524.492683668839</v>
      </c>
      <c r="D18" s="94">
        <f ca="1">+C16</f>
        <v>0.57070547862974819</v>
      </c>
      <c r="E18" s="96" t="s">
        <v>438</v>
      </c>
      <c r="F18" s="102">
        <f ca="1">+($C$15+$C$16*$F$16)-($C$16/2)-15018.5-$C$5/24</f>
        <v>45662.761818146726</v>
      </c>
    </row>
    <row r="19" spans="1:30" ht="13.5" thickTop="1" x14ac:dyDescent="0.2">
      <c r="E19" s="27"/>
      <c r="F19" s="30"/>
    </row>
    <row r="20" spans="1:30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80</v>
      </c>
      <c r="I20" s="8" t="s">
        <v>83</v>
      </c>
      <c r="J20" s="8" t="s">
        <v>77</v>
      </c>
      <c r="K20" s="8" t="s">
        <v>75</v>
      </c>
      <c r="L20" s="8" t="s">
        <v>68</v>
      </c>
      <c r="M20" s="8" t="s">
        <v>26</v>
      </c>
      <c r="N20" s="8" t="s">
        <v>27</v>
      </c>
      <c r="O20" s="8" t="s">
        <v>24</v>
      </c>
      <c r="P20" s="7" t="s">
        <v>23</v>
      </c>
      <c r="Q20" s="5" t="s">
        <v>16</v>
      </c>
      <c r="U20" s="59" t="s">
        <v>419</v>
      </c>
    </row>
    <row r="21" spans="1:30" x14ac:dyDescent="0.2">
      <c r="A21" t="s">
        <v>13</v>
      </c>
      <c r="C21" s="21">
        <v>37939.409</v>
      </c>
      <c r="D21" s="21" t="s">
        <v>15</v>
      </c>
      <c r="E21">
        <f>+(C21-C$7)/C$8</f>
        <v>0</v>
      </c>
      <c r="F21">
        <f>ROUND(2*E21,0)/2</f>
        <v>0</v>
      </c>
      <c r="H21" s="9">
        <v>0</v>
      </c>
      <c r="O21">
        <f ca="1">+C$11+C$12*F21</f>
        <v>-1.4927624809046997E-2</v>
      </c>
      <c r="Q21" s="1">
        <f>+C21-15018.5</f>
        <v>22920.909</v>
      </c>
    </row>
    <row r="22" spans="1:30" x14ac:dyDescent="0.2">
      <c r="A22" t="s">
        <v>29</v>
      </c>
      <c r="C22" s="21">
        <v>43337.682000000001</v>
      </c>
      <c r="D22" s="21"/>
      <c r="E22">
        <f>+(C22-C$7)/C$8</f>
        <v>9458.9717261487585</v>
      </c>
      <c r="F22">
        <f>ROUND(2*E22,0)/2</f>
        <v>9459</v>
      </c>
      <c r="G22">
        <f>+C22-(C$7+F22*C$8)</f>
        <v>-1.6135999998368789E-2</v>
      </c>
      <c r="I22">
        <f>+G22</f>
        <v>-1.6135999998368789E-2</v>
      </c>
      <c r="O22">
        <f ca="1">+C$11+C$12*F22</f>
        <v>-9.4126602084210372E-4</v>
      </c>
      <c r="Q22" s="1">
        <f>+C22-15018.5</f>
        <v>28319.182000000001</v>
      </c>
      <c r="AA22">
        <v>7</v>
      </c>
      <c r="AB22" t="s">
        <v>28</v>
      </c>
      <c r="AD22" t="s">
        <v>30</v>
      </c>
    </row>
    <row r="23" spans="1:30" x14ac:dyDescent="0.2">
      <c r="A23" t="s">
        <v>29</v>
      </c>
      <c r="C23" s="21">
        <v>43337.69</v>
      </c>
      <c r="D23" s="21"/>
      <c r="E23">
        <f>+(C23-C$7)/C$8</f>
        <v>9458.9857439233001</v>
      </c>
      <c r="F23">
        <f>ROUND(2*E23,0)/2</f>
        <v>9459</v>
      </c>
      <c r="G23">
        <f>+C23-(C$7+F23*C$8)</f>
        <v>-8.135999996738974E-3</v>
      </c>
      <c r="I23">
        <f>+G23</f>
        <v>-8.135999996738974E-3</v>
      </c>
      <c r="O23">
        <f ca="1">+C$11+C$12*F23</f>
        <v>-9.4126602084210372E-4</v>
      </c>
      <c r="Q23" s="1">
        <f>+C23-15018.5</f>
        <v>28319.190000000002</v>
      </c>
      <c r="AA23">
        <v>10</v>
      </c>
      <c r="AB23" t="s">
        <v>31</v>
      </c>
      <c r="AD23" t="s">
        <v>30</v>
      </c>
    </row>
    <row r="24" spans="1:30" x14ac:dyDescent="0.2">
      <c r="A24" t="s">
        <v>29</v>
      </c>
      <c r="C24" s="21">
        <v>43337.692999999999</v>
      </c>
      <c r="D24" s="21"/>
      <c r="E24">
        <f>+(C24-C$7)/C$8</f>
        <v>9458.9910005887468</v>
      </c>
      <c r="F24">
        <f>ROUND(2*E24,0)/2</f>
        <v>9459</v>
      </c>
      <c r="G24">
        <f>+C24-(C$7+F24*C$8)</f>
        <v>-5.1359999997657724E-3</v>
      </c>
      <c r="I24">
        <f>+G24</f>
        <v>-5.1359999997657724E-3</v>
      </c>
      <c r="O24">
        <f ca="1">+C$11+C$12*F24</f>
        <v>-9.4126602084210372E-4</v>
      </c>
      <c r="Q24" s="1">
        <f>+C24-15018.5</f>
        <v>28319.192999999999</v>
      </c>
      <c r="AA24">
        <v>7</v>
      </c>
      <c r="AB24" t="s">
        <v>32</v>
      </c>
      <c r="AD24" t="s">
        <v>30</v>
      </c>
    </row>
    <row r="25" spans="1:30" x14ac:dyDescent="0.2">
      <c r="A25" t="s">
        <v>29</v>
      </c>
      <c r="C25" s="21">
        <v>43672.712</v>
      </c>
      <c r="D25" s="21"/>
      <c r="E25">
        <f>+(C25-C$7)/C$8</f>
        <v>10046.018601586811</v>
      </c>
      <c r="F25">
        <f>ROUND(2*E25,0)/2</f>
        <v>10046</v>
      </c>
      <c r="G25">
        <f>+C25-(C$7+F25*C$8)</f>
        <v>1.0615999999572523E-2</v>
      </c>
      <c r="I25">
        <f>+G25</f>
        <v>1.0615999999572523E-2</v>
      </c>
      <c r="O25">
        <f ca="1">+C$11+C$12*F25</f>
        <v>-7.33103586498772E-5</v>
      </c>
      <c r="Q25" s="1">
        <f>+C25-15018.5</f>
        <v>28654.212</v>
      </c>
      <c r="AA25">
        <v>13</v>
      </c>
      <c r="AB25" t="s">
        <v>33</v>
      </c>
      <c r="AD25" t="s">
        <v>30</v>
      </c>
    </row>
    <row r="26" spans="1:30" x14ac:dyDescent="0.2">
      <c r="A26" t="s">
        <v>29</v>
      </c>
      <c r="C26" s="21">
        <v>43777.707999999999</v>
      </c>
      <c r="D26" s="21"/>
      <c r="E26">
        <f>+(C26-C$7)/C$8</f>
        <v>10229.994883512292</v>
      </c>
      <c r="F26">
        <f>ROUND(2*E26,0)/2</f>
        <v>10230</v>
      </c>
      <c r="G26">
        <f>+C26-(C$7+F26*C$8)</f>
        <v>-2.9199999989941716E-3</v>
      </c>
      <c r="I26">
        <f>+G26</f>
        <v>-2.9199999989941716E-3</v>
      </c>
      <c r="O26">
        <f ca="1">+C$11+C$12*F26</f>
        <v>1.9875751501855637E-4</v>
      </c>
      <c r="Q26" s="1">
        <f>+C26-15018.5</f>
        <v>28759.207999999999</v>
      </c>
      <c r="AA26">
        <v>10</v>
      </c>
      <c r="AB26" t="s">
        <v>33</v>
      </c>
      <c r="AD26" t="s">
        <v>30</v>
      </c>
    </row>
    <row r="27" spans="1:30" x14ac:dyDescent="0.2">
      <c r="A27" t="s">
        <v>29</v>
      </c>
      <c r="C27" s="21">
        <v>43980.872000000003</v>
      </c>
      <c r="D27" s="21"/>
      <c r="E27">
        <f>+(C27-C$7)/C$8</f>
        <v>10585.983276794983</v>
      </c>
      <c r="F27">
        <f>ROUND(2*E27,0)/2</f>
        <v>10586</v>
      </c>
      <c r="G27">
        <f>+C27-(C$7+F27*C$8)</f>
        <v>-9.5440000004600734E-3</v>
      </c>
      <c r="I27">
        <f>+G27</f>
        <v>-9.5440000004600734E-3</v>
      </c>
      <c r="O27">
        <f ca="1">+C$11+C$12*F27</f>
        <v>7.2514970537704282E-4</v>
      </c>
      <c r="Q27" s="1">
        <f>+C27-15018.5</f>
        <v>28962.372000000003</v>
      </c>
      <c r="AA27">
        <v>14</v>
      </c>
      <c r="AB27" t="s">
        <v>33</v>
      </c>
      <c r="AD27" t="s">
        <v>30</v>
      </c>
    </row>
    <row r="28" spans="1:30" x14ac:dyDescent="0.2">
      <c r="A28" t="s">
        <v>29</v>
      </c>
      <c r="C28" s="21">
        <v>44431.73</v>
      </c>
      <c r="D28" s="21"/>
      <c r="E28">
        <f>+(C28-C$7)/C$8</f>
        <v>11375.986500883126</v>
      </c>
      <c r="F28">
        <f>ROUND(2*E28,0)/2</f>
        <v>11376</v>
      </c>
      <c r="G28">
        <f>+C28-(C$7+F28*C$8)</f>
        <v>-7.7039999960106798E-3</v>
      </c>
      <c r="I28">
        <f>+G28</f>
        <v>-7.7039999960106798E-3</v>
      </c>
      <c r="O28">
        <f ca="1">+C$11+C$12*F28</f>
        <v>1.893267206453466E-3</v>
      </c>
      <c r="Q28" s="1">
        <f>+C28-15018.5</f>
        <v>29413.230000000003</v>
      </c>
      <c r="AA28">
        <v>16</v>
      </c>
      <c r="AB28" t="s">
        <v>33</v>
      </c>
      <c r="AD28" t="s">
        <v>30</v>
      </c>
    </row>
    <row r="29" spans="1:30" x14ac:dyDescent="0.2">
      <c r="A29" t="s">
        <v>29</v>
      </c>
      <c r="C29" s="21">
        <v>44492.800999999999</v>
      </c>
      <c r="D29" s="21"/>
      <c r="E29">
        <f>+(C29-C$7)/C$8</f>
        <v>11482.996439485267</v>
      </c>
      <c r="F29">
        <f>ROUND(2*E29,0)/2</f>
        <v>11483</v>
      </c>
      <c r="G29">
        <f>+C29-(C$7+F29*C$8)</f>
        <v>-2.0319999966886826E-3</v>
      </c>
      <c r="I29">
        <f>+G29</f>
        <v>-2.0319999966886826E-3</v>
      </c>
      <c r="O29">
        <f ca="1">+C$11+C$12*F29</f>
        <v>2.05148058951065E-3</v>
      </c>
      <c r="Q29" s="1">
        <f>+C29-15018.5</f>
        <v>29474.300999999999</v>
      </c>
      <c r="AA29">
        <v>11</v>
      </c>
      <c r="AB29" t="s">
        <v>34</v>
      </c>
      <c r="AD29" t="s">
        <v>30</v>
      </c>
    </row>
    <row r="30" spans="1:30" x14ac:dyDescent="0.2">
      <c r="A30" t="s">
        <v>29</v>
      </c>
      <c r="C30" s="21">
        <v>44539.607000000004</v>
      </c>
      <c r="D30" s="21"/>
      <c r="E30">
        <f>+(C30-C$7)/C$8</f>
        <v>11565.010933864147</v>
      </c>
      <c r="F30">
        <f>ROUND(2*E30,0)/2</f>
        <v>11565</v>
      </c>
      <c r="G30">
        <f>+C30-(C$7+F30*C$8)</f>
        <v>6.2400000024354085E-3</v>
      </c>
      <c r="I30">
        <f>+G30</f>
        <v>6.2400000024354085E-3</v>
      </c>
      <c r="O30">
        <f ca="1">+C$11+C$12*F30</f>
        <v>2.1727282288628857E-3</v>
      </c>
      <c r="Q30" s="1">
        <f>+C30-15018.5</f>
        <v>29521.107000000004</v>
      </c>
      <c r="AA30">
        <v>12</v>
      </c>
      <c r="AB30" t="s">
        <v>35</v>
      </c>
      <c r="AD30" t="s">
        <v>30</v>
      </c>
    </row>
    <row r="31" spans="1:30" x14ac:dyDescent="0.2">
      <c r="A31" t="s">
        <v>29</v>
      </c>
      <c r="C31" s="21">
        <v>44543.599000000002</v>
      </c>
      <c r="D31" s="21"/>
      <c r="E31">
        <f>+(C31-C$7)/C$8</f>
        <v>11572.005803358663</v>
      </c>
      <c r="F31">
        <f>ROUND(2*E31,0)/2</f>
        <v>11572</v>
      </c>
      <c r="G31">
        <f>+C31-(C$7+F31*C$8)</f>
        <v>3.3120000007329509E-3</v>
      </c>
      <c r="I31">
        <f>+G31</f>
        <v>3.3120000007329509E-3</v>
      </c>
      <c r="O31">
        <f ca="1">+C$11+C$12*F31</f>
        <v>2.1830786371002733E-3</v>
      </c>
      <c r="Q31" s="1">
        <f>+C31-15018.5</f>
        <v>29525.099000000002</v>
      </c>
      <c r="AA31">
        <v>16</v>
      </c>
      <c r="AB31" t="s">
        <v>35</v>
      </c>
      <c r="AD31" t="s">
        <v>30</v>
      </c>
    </row>
    <row r="32" spans="1:30" x14ac:dyDescent="0.2">
      <c r="A32" t="s">
        <v>29</v>
      </c>
      <c r="C32" s="21">
        <v>44762.748</v>
      </c>
      <c r="D32" s="21"/>
      <c r="E32">
        <f>+(C32-C$7)/C$8</f>
        <v>11956.00346239031</v>
      </c>
      <c r="F32">
        <f>ROUND(2*E32,0)/2</f>
        <v>11956</v>
      </c>
      <c r="G32">
        <f>+C32-(C$7+F32*C$8)</f>
        <v>1.9759999995585531E-3</v>
      </c>
      <c r="I32">
        <f>+G32</f>
        <v>1.9759999995585531E-3</v>
      </c>
      <c r="O32">
        <f ca="1">+C$11+C$12*F32</f>
        <v>2.7508724604083067E-3</v>
      </c>
      <c r="Q32" s="1">
        <f>+C32-15018.5</f>
        <v>29744.248</v>
      </c>
      <c r="AA32">
        <v>11</v>
      </c>
      <c r="AB32" t="s">
        <v>33</v>
      </c>
      <c r="AD32" t="s">
        <v>30</v>
      </c>
    </row>
    <row r="33" spans="1:30" x14ac:dyDescent="0.2">
      <c r="A33" t="s">
        <v>29</v>
      </c>
      <c r="C33" s="21">
        <v>45298.642999999996</v>
      </c>
      <c r="D33" s="21"/>
      <c r="E33">
        <f>+(C33-C$7)/C$8</f>
        <v>12895.010373153153</v>
      </c>
      <c r="F33">
        <f>ROUND(2*E33,0)/2</f>
        <v>12895</v>
      </c>
      <c r="G33">
        <f>+C33-(C$7+F33*C$8)</f>
        <v>5.9199999959673733E-3</v>
      </c>
      <c r="I33">
        <f>+G33</f>
        <v>5.9199999959673733E-3</v>
      </c>
      <c r="O33">
        <f ca="1">+C$11+C$12*F33</f>
        <v>4.1393057939662289E-3</v>
      </c>
      <c r="Q33" s="1">
        <f>+C33-15018.5</f>
        <v>30280.142999999996</v>
      </c>
      <c r="AA33">
        <v>16</v>
      </c>
      <c r="AB33" t="s">
        <v>33</v>
      </c>
      <c r="AD33" t="s">
        <v>30</v>
      </c>
    </row>
    <row r="34" spans="1:30" x14ac:dyDescent="0.2">
      <c r="A34" t="s">
        <v>29</v>
      </c>
      <c r="C34" s="21">
        <v>46263.696000000004</v>
      </c>
      <c r="D34" s="21"/>
      <c r="E34">
        <f>+(C34-C$7)/C$8</f>
        <v>14585.997294569521</v>
      </c>
      <c r="F34">
        <f>ROUND(2*E34,0)/2</f>
        <v>14586</v>
      </c>
      <c r="G34">
        <f>+C34-(C$7+F34*C$8)</f>
        <v>-1.5439999915543012E-3</v>
      </c>
      <c r="I34">
        <f>+G34</f>
        <v>-1.5439999915543012E-3</v>
      </c>
      <c r="O34">
        <f ca="1">+C$11+C$12*F34</f>
        <v>6.6396686981690482E-3</v>
      </c>
      <c r="Q34" s="1">
        <f>+C34-15018.5</f>
        <v>31245.196000000004</v>
      </c>
      <c r="AA34">
        <v>15</v>
      </c>
      <c r="AB34" t="s">
        <v>33</v>
      </c>
      <c r="AD34" t="s">
        <v>30</v>
      </c>
    </row>
    <row r="35" spans="1:30" x14ac:dyDescent="0.2">
      <c r="A35" t="s">
        <v>29</v>
      </c>
      <c r="C35" s="21">
        <v>46363.584000000003</v>
      </c>
      <c r="D35" s="21"/>
      <c r="E35">
        <f>+(C35-C$7)/C$8</f>
        <v>14761.023227452415</v>
      </c>
      <c r="F35">
        <f>ROUND(2*E35,0)/2</f>
        <v>14761</v>
      </c>
      <c r="G35">
        <f>+C35-(C$7+F35*C$8)</f>
        <v>1.325600000564009E-2</v>
      </c>
      <c r="I35">
        <f>+G35</f>
        <v>1.325600000564009E-2</v>
      </c>
      <c r="O35">
        <f ca="1">+C$11+C$12*F35</f>
        <v>6.8984289041036997E-3</v>
      </c>
      <c r="Q35" s="1">
        <f>+C35-15018.5</f>
        <v>31345.084000000003</v>
      </c>
      <c r="AA35">
        <v>13</v>
      </c>
      <c r="AB35" t="s">
        <v>33</v>
      </c>
      <c r="AD35" t="s">
        <v>30</v>
      </c>
    </row>
    <row r="36" spans="1:30" x14ac:dyDescent="0.2">
      <c r="A36" t="s">
        <v>29</v>
      </c>
      <c r="C36" s="21">
        <v>46606.694000000003</v>
      </c>
      <c r="D36" s="21"/>
      <c r="E36">
        <f>+(C36-C$7)/C$8</f>
        <v>15187.005873447539</v>
      </c>
      <c r="F36">
        <f>ROUND(2*E36,0)/2</f>
        <v>15187</v>
      </c>
      <c r="G36">
        <f>+C36-(C$7+F36*C$8)</f>
        <v>3.3519999997224659E-3</v>
      </c>
      <c r="I36">
        <f>+G36</f>
        <v>3.3519999997224659E-3</v>
      </c>
      <c r="O36">
        <f ca="1">+C$11+C$12*F36</f>
        <v>7.5283251768360482E-3</v>
      </c>
      <c r="Q36" s="1">
        <f>+C36-15018.5</f>
        <v>31588.194000000003</v>
      </c>
      <c r="AA36">
        <v>13</v>
      </c>
      <c r="AB36" t="s">
        <v>33</v>
      </c>
      <c r="AD36" t="s">
        <v>30</v>
      </c>
    </row>
    <row r="37" spans="1:30" x14ac:dyDescent="0.2">
      <c r="A37" t="s">
        <v>29</v>
      </c>
      <c r="C37" s="21">
        <v>46654.648000000001</v>
      </c>
      <c r="D37" s="21"/>
      <c r="E37">
        <f>+(C37-C$7)/C$8</f>
        <v>15271.031918472627</v>
      </c>
      <c r="F37">
        <f>ROUND(2*E37,0)/2</f>
        <v>15271</v>
      </c>
      <c r="G37">
        <f>+C37-(C$7+F37*C$8)</f>
        <v>1.821600000403123E-2</v>
      </c>
      <c r="I37">
        <f>+G37</f>
        <v>1.821600000403123E-2</v>
      </c>
      <c r="O37">
        <f ca="1">+C$11+C$12*F37</f>
        <v>7.6525300756846784E-3</v>
      </c>
      <c r="Q37" s="1">
        <f>+C37-15018.5</f>
        <v>31636.148000000001</v>
      </c>
      <c r="AA37">
        <v>12</v>
      </c>
      <c r="AB37" t="s">
        <v>33</v>
      </c>
      <c r="AD37" t="s">
        <v>30</v>
      </c>
    </row>
    <row r="38" spans="1:30" x14ac:dyDescent="0.2">
      <c r="A38" t="s">
        <v>37</v>
      </c>
      <c r="B38" s="4" t="s">
        <v>39</v>
      </c>
      <c r="C38" s="21">
        <v>46655.500999999997</v>
      </c>
      <c r="D38" s="21"/>
      <c r="E38">
        <f>+(C38-C$7)/C$8</f>
        <v>15272.526563682744</v>
      </c>
      <c r="F38">
        <f>ROUND(2*E38,0)/2</f>
        <v>15272.5</v>
      </c>
      <c r="G38">
        <f>+C38-(C$7+F38*C$8)</f>
        <v>1.5159999995375983E-2</v>
      </c>
      <c r="J38">
        <f>+G38</f>
        <v>1.5159999995375983E-2</v>
      </c>
      <c r="O38">
        <f ca="1">+C$11+C$12*F38</f>
        <v>7.6547480203069777E-3</v>
      </c>
      <c r="Q38" s="1">
        <f>+C38-15018.5</f>
        <v>31637.000999999997</v>
      </c>
      <c r="AA38">
        <v>10</v>
      </c>
      <c r="AB38" t="s">
        <v>36</v>
      </c>
      <c r="AD38" t="s">
        <v>38</v>
      </c>
    </row>
    <row r="39" spans="1:30" x14ac:dyDescent="0.2">
      <c r="A39" t="s">
        <v>37</v>
      </c>
      <c r="C39" s="21">
        <v>46657.517</v>
      </c>
      <c r="D39" s="21"/>
      <c r="E39">
        <f>+(C39-C$7)/C$8</f>
        <v>15276.059042866355</v>
      </c>
      <c r="F39">
        <f>ROUND(2*E39,0)/2</f>
        <v>15276</v>
      </c>
      <c r="O39">
        <f ca="1">+C$11+C$12*F39</f>
        <v>7.6599232244256681E-3</v>
      </c>
      <c r="Q39" s="1">
        <f>+C39-15018.5</f>
        <v>31639.017</v>
      </c>
      <c r="U39">
        <f>+C39-(C$7+F39*C$8)</f>
        <v>3.3695999998599291E-2</v>
      </c>
      <c r="AA39">
        <v>8</v>
      </c>
      <c r="AB39" t="s">
        <v>36</v>
      </c>
      <c r="AD39" t="s">
        <v>38</v>
      </c>
    </row>
    <row r="40" spans="1:30" x14ac:dyDescent="0.2">
      <c r="A40" t="s">
        <v>29</v>
      </c>
      <c r="C40" s="21">
        <v>46678.616000000002</v>
      </c>
      <c r="D40" s="21"/>
      <c r="E40">
        <f>+(C40-C$7)/C$8</f>
        <v>15313.029170988817</v>
      </c>
      <c r="F40">
        <f>ROUND(2*E40,0)/2</f>
        <v>15313</v>
      </c>
      <c r="G40">
        <f>+C40-(C$7+F40*C$8)</f>
        <v>1.664800000435207E-2</v>
      </c>
      <c r="I40">
        <f>+G40</f>
        <v>1.664800000435207E-2</v>
      </c>
      <c r="O40">
        <f ca="1">+C$11+C$12*F40</f>
        <v>7.714632525108997E-3</v>
      </c>
      <c r="Q40" s="1">
        <f>+C40-15018.5</f>
        <v>31660.116000000002</v>
      </c>
      <c r="AA40">
        <v>11</v>
      </c>
      <c r="AB40" t="s">
        <v>33</v>
      </c>
      <c r="AD40" t="s">
        <v>30</v>
      </c>
    </row>
    <row r="41" spans="1:30" x14ac:dyDescent="0.2">
      <c r="A41" t="s">
        <v>29</v>
      </c>
      <c r="C41" s="21">
        <v>46682.603999999999</v>
      </c>
      <c r="D41" s="21"/>
      <c r="E41">
        <f>+(C41-C$7)/C$8</f>
        <v>15320.017031596064</v>
      </c>
      <c r="F41">
        <f>ROUND(2*E41,0)/2</f>
        <v>15320</v>
      </c>
      <c r="G41">
        <f>+C41-(C$7+F41*C$8)</f>
        <v>9.7200000018347055E-3</v>
      </c>
      <c r="I41">
        <f>+G41</f>
        <v>9.7200000018347055E-3</v>
      </c>
      <c r="O41">
        <f ca="1">+C$11+C$12*F41</f>
        <v>7.7249829333463811E-3</v>
      </c>
      <c r="Q41" s="1">
        <f>+C41-15018.5</f>
        <v>31664.103999999999</v>
      </c>
      <c r="AA41">
        <v>13</v>
      </c>
      <c r="AB41" t="s">
        <v>33</v>
      </c>
      <c r="AD41" t="s">
        <v>30</v>
      </c>
    </row>
    <row r="42" spans="1:30" x14ac:dyDescent="0.2">
      <c r="A42" t="s">
        <v>29</v>
      </c>
      <c r="C42" s="21">
        <v>47062.686000000002</v>
      </c>
      <c r="D42" s="21"/>
      <c r="E42">
        <f>+(C42-C$7)/C$8</f>
        <v>15986.005004345514</v>
      </c>
      <c r="F42">
        <f>ROUND(2*E42,0)/2</f>
        <v>15986</v>
      </c>
      <c r="G42">
        <f>+C42-(C$7+F42*C$8)</f>
        <v>2.8560000064317137E-3</v>
      </c>
      <c r="I42">
        <f>+G42</f>
        <v>2.8560000064317137E-3</v>
      </c>
      <c r="O42">
        <f ca="1">+C$11+C$12*F42</f>
        <v>8.7097503456462499E-3</v>
      </c>
      <c r="Q42" s="1">
        <f>+C42-15018.5</f>
        <v>32044.186000000002</v>
      </c>
      <c r="AA42">
        <v>14</v>
      </c>
      <c r="AB42" t="s">
        <v>33</v>
      </c>
      <c r="AD42" t="s">
        <v>30</v>
      </c>
    </row>
    <row r="43" spans="1:30" x14ac:dyDescent="0.2">
      <c r="A43" t="s">
        <v>29</v>
      </c>
      <c r="C43" s="21">
        <v>47688.76</v>
      </c>
      <c r="D43" s="21"/>
      <c r="E43">
        <f>+(C43-C$7)/C$8</f>
        <v>17083.025526367437</v>
      </c>
      <c r="F43">
        <f>ROUND(2*E43,0)/2</f>
        <v>17083</v>
      </c>
      <c r="G43">
        <f>+C43-(C$7+F43*C$8)</f>
        <v>1.4568000005965587E-2</v>
      </c>
      <c r="I43">
        <f>+G43</f>
        <v>1.4568000005965587E-2</v>
      </c>
      <c r="O43">
        <f ca="1">+C$11+C$12*F43</f>
        <v>1.0331807179419457E-2</v>
      </c>
      <c r="Q43" s="1">
        <f>+C43-15018.5</f>
        <v>32670.260000000002</v>
      </c>
      <c r="AA43">
        <v>19</v>
      </c>
      <c r="AB43" t="s">
        <v>33</v>
      </c>
      <c r="AD43" t="s">
        <v>30</v>
      </c>
    </row>
    <row r="44" spans="1:30" x14ac:dyDescent="0.2">
      <c r="A44" t="s">
        <v>29</v>
      </c>
      <c r="C44" s="21">
        <v>48415.826999999997</v>
      </c>
      <c r="D44" s="21"/>
      <c r="E44">
        <f>+(C44-C$7)/C$8</f>
        <v>18357.008186380328</v>
      </c>
      <c r="F44">
        <f>ROUND(2*E44,0)/2</f>
        <v>18357</v>
      </c>
      <c r="G44">
        <f>+C44-(C$7+F44*C$8)</f>
        <v>4.6719999954802915E-3</v>
      </c>
      <c r="I44">
        <f>+G44</f>
        <v>4.6719999954802915E-3</v>
      </c>
      <c r="O44">
        <f ca="1">+C$11+C$12*F44</f>
        <v>1.221558147862371E-2</v>
      </c>
      <c r="Q44" s="1">
        <f>+C44-15018.5</f>
        <v>33397.326999999997</v>
      </c>
      <c r="AA44">
        <v>14</v>
      </c>
      <c r="AB44" t="s">
        <v>33</v>
      </c>
      <c r="AD44" t="s">
        <v>30</v>
      </c>
    </row>
    <row r="45" spans="1:30" x14ac:dyDescent="0.2">
      <c r="A45" t="s">
        <v>29</v>
      </c>
      <c r="C45" s="21">
        <v>48922.625</v>
      </c>
      <c r="D45" s="21"/>
      <c r="E45">
        <f>+(C45-C$7)/C$8</f>
        <v>19245.030698926239</v>
      </c>
      <c r="F45">
        <f>ROUND(2*E45,0)/2</f>
        <v>19245</v>
      </c>
      <c r="G45">
        <f>+C45-(C$7+F45*C$8)</f>
        <v>1.7520000001240987E-2</v>
      </c>
      <c r="I45">
        <f>+G45</f>
        <v>1.7520000001240987E-2</v>
      </c>
      <c r="O45">
        <f ca="1">+C$11+C$12*F45</f>
        <v>1.3528604695023535E-2</v>
      </c>
      <c r="Q45" s="1">
        <f>+C45-15018.5</f>
        <v>33904.125</v>
      </c>
      <c r="AA45">
        <v>17</v>
      </c>
      <c r="AB45" t="s">
        <v>33</v>
      </c>
      <c r="AD45" t="s">
        <v>30</v>
      </c>
    </row>
    <row r="46" spans="1:30" x14ac:dyDescent="0.2">
      <c r="A46" t="s">
        <v>29</v>
      </c>
      <c r="C46" s="21">
        <v>49241.646999999997</v>
      </c>
      <c r="D46" s="21"/>
      <c r="E46">
        <f>+(C46-C$7)/C$8</f>
        <v>19804.028007513523</v>
      </c>
      <c r="F46">
        <f>ROUND(2*E46,0)/2</f>
        <v>19804</v>
      </c>
      <c r="G46">
        <f>+C46-(C$7+F46*C$8)</f>
        <v>1.5983999997843057E-2</v>
      </c>
      <c r="I46">
        <f>+G46</f>
        <v>1.5983999997843057E-2</v>
      </c>
      <c r="O46">
        <f ca="1">+C$11+C$12*F46</f>
        <v>1.435515872426622E-2</v>
      </c>
      <c r="Q46" s="1">
        <f>+C46-15018.5</f>
        <v>34223.146999999997</v>
      </c>
      <c r="AA46">
        <v>20</v>
      </c>
      <c r="AB46" t="s">
        <v>33</v>
      </c>
      <c r="AD46" t="s">
        <v>30</v>
      </c>
    </row>
    <row r="47" spans="1:30" x14ac:dyDescent="0.2">
      <c r="A47" t="s">
        <v>29</v>
      </c>
      <c r="C47" s="21">
        <v>49273.616999999998</v>
      </c>
      <c r="D47" s="21"/>
      <c r="E47">
        <f>+(C47-C$7)/C$8</f>
        <v>19860.046539011466</v>
      </c>
      <c r="F47">
        <f>ROUND(2*E47,0)/2</f>
        <v>19860</v>
      </c>
      <c r="G47">
        <f>+C47-(C$7+F47*C$8)</f>
        <v>2.6559999998426065E-2</v>
      </c>
      <c r="I47">
        <f>+G47</f>
        <v>2.6559999998426065E-2</v>
      </c>
      <c r="O47">
        <f ca="1">+C$11+C$12*F47</f>
        <v>1.4437961990165307E-2</v>
      </c>
      <c r="Q47" s="1">
        <f>+C47-15018.5</f>
        <v>34255.116999999998</v>
      </c>
      <c r="AA47">
        <v>15</v>
      </c>
      <c r="AB47" t="s">
        <v>33</v>
      </c>
      <c r="AD47" t="s">
        <v>30</v>
      </c>
    </row>
    <row r="48" spans="1:30" x14ac:dyDescent="0.2">
      <c r="A48" t="s">
        <v>29</v>
      </c>
      <c r="C48" s="21">
        <v>49333.538</v>
      </c>
      <c r="D48" s="21"/>
      <c r="E48">
        <f>+(C48-C$7)/C$8</f>
        <v>19965.041422523762</v>
      </c>
      <c r="F48">
        <f>ROUND(2*E48,0)/2</f>
        <v>19965</v>
      </c>
      <c r="G48">
        <f>+C48-(C$7+F48*C$8)</f>
        <v>2.3639999999431893E-2</v>
      </c>
      <c r="I48">
        <f>+G48</f>
        <v>2.3639999999431893E-2</v>
      </c>
      <c r="O48">
        <f ca="1">+C$11+C$12*F48</f>
        <v>1.4593218113726096E-2</v>
      </c>
      <c r="Q48" s="1">
        <f>+C48-15018.5</f>
        <v>34315.038</v>
      </c>
      <c r="AA48">
        <v>18</v>
      </c>
      <c r="AB48" t="s">
        <v>33</v>
      </c>
      <c r="AD48" t="s">
        <v>30</v>
      </c>
    </row>
    <row r="49" spans="1:30" x14ac:dyDescent="0.2">
      <c r="A49" t="s">
        <v>29</v>
      </c>
      <c r="C49" s="21">
        <v>49624.597000000002</v>
      </c>
      <c r="D49" s="21"/>
      <c r="E49">
        <f>+(C49-C$7)/C$8</f>
        <v>20475.041352434891</v>
      </c>
      <c r="F49">
        <f>ROUND(2*E49,0)/2</f>
        <v>20475</v>
      </c>
      <c r="G49">
        <f>+C49-(C$7+F49*C$8)</f>
        <v>2.3600000000442378E-2</v>
      </c>
      <c r="I49">
        <f>+G49</f>
        <v>2.3600000000442378E-2</v>
      </c>
      <c r="O49">
        <f ca="1">+C$11+C$12*F49</f>
        <v>1.5347319285307078E-2</v>
      </c>
      <c r="Q49" s="1">
        <f>+C49-15018.5</f>
        <v>34606.097000000002</v>
      </c>
      <c r="AA49">
        <v>15</v>
      </c>
      <c r="AB49" t="s">
        <v>33</v>
      </c>
      <c r="AD49" t="s">
        <v>30</v>
      </c>
    </row>
    <row r="50" spans="1:30" x14ac:dyDescent="0.2">
      <c r="A50" s="57" t="s">
        <v>165</v>
      </c>
      <c r="B50" s="58" t="s">
        <v>42</v>
      </c>
      <c r="C50" s="57">
        <v>50391.618000000002</v>
      </c>
      <c r="D50" s="57" t="s">
        <v>83</v>
      </c>
      <c r="E50">
        <f>+(C50-C$7)/C$8</f>
        <v>21819.032282934768</v>
      </c>
      <c r="F50">
        <f>ROUND(2*E50,0)/2</f>
        <v>21819</v>
      </c>
      <c r="G50">
        <f>+C50-(C$7+F50*C$8)</f>
        <v>1.8424000001687091E-2</v>
      </c>
      <c r="I50">
        <f>+G50</f>
        <v>1.8424000001687091E-2</v>
      </c>
      <c r="O50">
        <f ca="1">+C$11+C$12*F50</f>
        <v>1.7334597666885193E-2</v>
      </c>
      <c r="Q50" s="1">
        <f>+C50-15018.5</f>
        <v>35373.118000000002</v>
      </c>
    </row>
    <row r="51" spans="1:30" x14ac:dyDescent="0.2">
      <c r="A51" s="57" t="s">
        <v>165</v>
      </c>
      <c r="B51" s="58" t="s">
        <v>42</v>
      </c>
      <c r="C51" s="57">
        <v>50578.821000000004</v>
      </c>
      <c r="D51" s="57" t="s">
        <v>83</v>
      </c>
      <c r="E51">
        <f>+(C51-C$7)/C$8</f>
        <v>22147.053463792097</v>
      </c>
      <c r="F51">
        <f>ROUND(2*E51,0)/2</f>
        <v>22147</v>
      </c>
      <c r="G51">
        <f>+C51-(C$7+F51*C$8)</f>
        <v>3.0512000004819129E-2</v>
      </c>
      <c r="I51">
        <f>+G51</f>
        <v>3.0512000004819129E-2</v>
      </c>
      <c r="O51">
        <f ca="1">+C$11+C$12*F51</f>
        <v>1.7819588224294136E-2</v>
      </c>
      <c r="Q51" s="1">
        <f>+C51-15018.5</f>
        <v>35560.321000000004</v>
      </c>
    </row>
    <row r="52" spans="1:30" x14ac:dyDescent="0.2">
      <c r="A52" s="57" t="s">
        <v>165</v>
      </c>
      <c r="B52" s="58" t="s">
        <v>42</v>
      </c>
      <c r="C52" s="57">
        <v>50614.773999999998</v>
      </c>
      <c r="D52" s="57" t="s">
        <v>83</v>
      </c>
      <c r="E52">
        <f>+(C52-C$7)/C$8</f>
        <v>22210.051094788188</v>
      </c>
      <c r="F52">
        <f>ROUND(2*E52,0)/2</f>
        <v>22210</v>
      </c>
      <c r="G52">
        <f>+C52-(C$7+F52*C$8)</f>
        <v>2.9159999998228159E-2</v>
      </c>
      <c r="I52">
        <f>+G52</f>
        <v>2.9159999998228159E-2</v>
      </c>
      <c r="O52">
        <f ca="1">+C$11+C$12*F52</f>
        <v>1.7912741898430611E-2</v>
      </c>
      <c r="Q52" s="1">
        <f>+C52-15018.5</f>
        <v>35596.273999999998</v>
      </c>
    </row>
    <row r="53" spans="1:30" x14ac:dyDescent="0.2">
      <c r="A53" s="57" t="s">
        <v>165</v>
      </c>
      <c r="B53" s="58" t="s">
        <v>42</v>
      </c>
      <c r="C53" s="57">
        <v>50726.631999999998</v>
      </c>
      <c r="D53" s="57" t="s">
        <v>83</v>
      </c>
      <c r="E53">
        <f>+(C53-C$7)/C$8</f>
        <v>22406.051122823737</v>
      </c>
      <c r="F53">
        <f>ROUND(2*E53,0)/2</f>
        <v>22406</v>
      </c>
      <c r="G53">
        <f>+C53-(C$7+F53*C$8)</f>
        <v>2.9175999996368773E-2</v>
      </c>
      <c r="I53">
        <f>+G53</f>
        <v>2.9175999996368773E-2</v>
      </c>
      <c r="O53">
        <f ca="1">+C$11+C$12*F53</f>
        <v>1.8202553329077421E-2</v>
      </c>
      <c r="Q53" s="1">
        <f>+C53-15018.5</f>
        <v>35708.131999999998</v>
      </c>
    </row>
    <row r="54" spans="1:30" x14ac:dyDescent="0.2">
      <c r="A54" s="57" t="s">
        <v>165</v>
      </c>
      <c r="B54" s="58" t="s">
        <v>42</v>
      </c>
      <c r="C54" s="57">
        <v>51041.671999999999</v>
      </c>
      <c r="D54" s="57" t="s">
        <v>83</v>
      </c>
      <c r="E54">
        <f>+(C54-C$7)/C$8</f>
        <v>22958.071084134681</v>
      </c>
      <c r="F54">
        <f>ROUND(2*E54,0)/2</f>
        <v>22958</v>
      </c>
      <c r="G54">
        <f>+C54-(C$7+F54*C$8)</f>
        <v>4.0567999996710569E-2</v>
      </c>
      <c r="I54">
        <f>+G54</f>
        <v>4.0567999996710569E-2</v>
      </c>
      <c r="O54">
        <f ca="1">+C$11+C$12*F54</f>
        <v>1.9018756950082712E-2</v>
      </c>
      <c r="Q54" s="1">
        <f>+C54-15018.5</f>
        <v>36023.171999999999</v>
      </c>
    </row>
    <row r="55" spans="1:30" x14ac:dyDescent="0.2">
      <c r="A55" s="57" t="s">
        <v>165</v>
      </c>
      <c r="B55" s="58" t="s">
        <v>42</v>
      </c>
      <c r="C55" s="57">
        <v>51045.656300000002</v>
      </c>
      <c r="D55" s="57" t="s">
        <v>83</v>
      </c>
      <c r="E55">
        <f>+(C55-C$7)/C$8</f>
        <v>22965.052461521213</v>
      </c>
      <c r="F55">
        <f>ROUND(2*E55,0)/2</f>
        <v>22965</v>
      </c>
      <c r="G55">
        <f>+C55-(C$7+F55*C$8)</f>
        <v>2.9940000000351574E-2</v>
      </c>
      <c r="J55">
        <f>+G55</f>
        <v>2.9940000000351574E-2</v>
      </c>
      <c r="O55">
        <f ca="1">+C$11+C$12*F55</f>
        <v>1.9029107358320099E-2</v>
      </c>
      <c r="Q55" s="1">
        <f>+C55-15018.5</f>
        <v>36027.156300000002</v>
      </c>
    </row>
    <row r="56" spans="1:30" x14ac:dyDescent="0.2">
      <c r="A56" s="57" t="s">
        <v>165</v>
      </c>
      <c r="B56" s="58" t="s">
        <v>42</v>
      </c>
      <c r="C56" s="57">
        <v>51073.619500000001</v>
      </c>
      <c r="D56" s="57" t="s">
        <v>83</v>
      </c>
      <c r="E56">
        <f>+(C56-C$7)/C$8</f>
        <v>23014.050190641738</v>
      </c>
      <c r="F56">
        <f>ROUND(2*E56,0)/2</f>
        <v>23014</v>
      </c>
      <c r="G56">
        <f>+C56-(C$7+F56*C$8)</f>
        <v>2.8644000005442649E-2</v>
      </c>
      <c r="J56">
        <f>+G56</f>
        <v>2.8644000005442649E-2</v>
      </c>
      <c r="O56">
        <f ca="1">+C$11+C$12*F56</f>
        <v>1.9101560215981805E-2</v>
      </c>
      <c r="Q56" s="1">
        <f>+C56-15018.5</f>
        <v>36055.119500000001</v>
      </c>
    </row>
    <row r="57" spans="1:30" x14ac:dyDescent="0.2">
      <c r="A57" s="57" t="s">
        <v>165</v>
      </c>
      <c r="B57" s="58" t="s">
        <v>42</v>
      </c>
      <c r="C57" s="57">
        <v>51097.59</v>
      </c>
      <c r="D57" s="57" t="s">
        <v>83</v>
      </c>
      <c r="E57">
        <f>+(C57-C$7)/C$8</f>
        <v>23056.051823712463</v>
      </c>
      <c r="F57">
        <f>ROUND(2*E57,0)/2</f>
        <v>23056</v>
      </c>
      <c r="G57">
        <f>+C57-(C$7+F57*C$8)</f>
        <v>2.9576000000815839E-2</v>
      </c>
      <c r="I57">
        <f>+G57</f>
        <v>2.9576000000815839E-2</v>
      </c>
      <c r="O57">
        <f ca="1">+C$11+C$12*F57</f>
        <v>1.9163662665406117E-2</v>
      </c>
      <c r="Q57" s="1">
        <f>+C57-15018.5</f>
        <v>36079.089999999997</v>
      </c>
    </row>
    <row r="58" spans="1:30" x14ac:dyDescent="0.2">
      <c r="A58" s="57" t="s">
        <v>165</v>
      </c>
      <c r="B58" s="58" t="s">
        <v>42</v>
      </c>
      <c r="C58" s="57">
        <v>51097.591999999997</v>
      </c>
      <c r="D58" s="57" t="s">
        <v>83</v>
      </c>
      <c r="E58">
        <f>+(C58-C$7)/C$8</f>
        <v>23056.055328156097</v>
      </c>
      <c r="F58">
        <f>ROUND(2*E58,0)/2</f>
        <v>23056</v>
      </c>
      <c r="G58">
        <f>+C58-(C$7+F58*C$8)</f>
        <v>3.1576000001223292E-2</v>
      </c>
      <c r="I58">
        <f>+G58</f>
        <v>3.1576000001223292E-2</v>
      </c>
      <c r="O58">
        <f ca="1">+C$11+C$12*F58</f>
        <v>1.9163662665406117E-2</v>
      </c>
      <c r="Q58" s="1">
        <f>+C58-15018.5</f>
        <v>36079.091999999997</v>
      </c>
    </row>
    <row r="59" spans="1:30" x14ac:dyDescent="0.2">
      <c r="A59" s="57" t="s">
        <v>165</v>
      </c>
      <c r="B59" s="58" t="s">
        <v>42</v>
      </c>
      <c r="C59" s="57">
        <v>51109.571000000004</v>
      </c>
      <c r="D59" s="57" t="s">
        <v>83</v>
      </c>
      <c r="E59">
        <f>+(C59-C$7)/C$8</f>
        <v>23077.045193305119</v>
      </c>
      <c r="F59">
        <f>ROUND(2*E59,0)/2</f>
        <v>23077</v>
      </c>
      <c r="G59">
        <f>+C59-(C$7+F59*C$8)</f>
        <v>2.5792000007641036E-2</v>
      </c>
      <c r="I59">
        <f>+G59</f>
        <v>2.5792000007641036E-2</v>
      </c>
      <c r="O59">
        <f ca="1">+C$11+C$12*F59</f>
        <v>1.919471389011828E-2</v>
      </c>
      <c r="Q59" s="1">
        <f>+C59-15018.5</f>
        <v>36091.071000000004</v>
      </c>
    </row>
    <row r="60" spans="1:30" x14ac:dyDescent="0.2">
      <c r="A60" s="57" t="s">
        <v>165</v>
      </c>
      <c r="B60" s="58" t="s">
        <v>42</v>
      </c>
      <c r="C60" s="57">
        <v>51384.654399999999</v>
      </c>
      <c r="D60" s="57" t="s">
        <v>83</v>
      </c>
      <c r="E60">
        <f>+(C60-C$7)/C$8</f>
        <v>23559.052328352351</v>
      </c>
      <c r="F60">
        <f>ROUND(2*E60,0)/2</f>
        <v>23559</v>
      </c>
      <c r="G60">
        <f>+C60-(C$7+F60*C$8)</f>
        <v>2.986399999645073E-2</v>
      </c>
      <c r="J60">
        <f>+G60</f>
        <v>2.986399999645073E-2</v>
      </c>
      <c r="O60">
        <f ca="1">+C$11+C$12*F60</f>
        <v>1.9907413428749715E-2</v>
      </c>
      <c r="Q60" s="1">
        <f>+C60-15018.5</f>
        <v>36366.154399999999</v>
      </c>
    </row>
    <row r="61" spans="1:30" x14ac:dyDescent="0.2">
      <c r="A61" t="s">
        <v>41</v>
      </c>
      <c r="B61" s="4" t="s">
        <v>42</v>
      </c>
      <c r="C61" s="22">
        <v>51399.493699999999</v>
      </c>
      <c r="D61" s="22">
        <v>4.3E-3</v>
      </c>
      <c r="E61">
        <f>+(C61-C$7)/C$8</f>
        <v>23585.054073565279</v>
      </c>
      <c r="F61">
        <f>ROUND(2*E61,0)/2</f>
        <v>23585</v>
      </c>
      <c r="G61">
        <f>+C61-(C$7+F61*C$8)</f>
        <v>3.0859999998938292E-2</v>
      </c>
      <c r="K61">
        <f>+G61</f>
        <v>3.0859999998938292E-2</v>
      </c>
      <c r="O61">
        <f ca="1">+C$11+C$12*F61</f>
        <v>1.9945857802202864E-2</v>
      </c>
      <c r="Q61" s="1">
        <f>+C61-15018.5</f>
        <v>36380.993699999999</v>
      </c>
    </row>
    <row r="62" spans="1:30" x14ac:dyDescent="0.2">
      <c r="A62" s="57" t="s">
        <v>165</v>
      </c>
      <c r="B62" s="58" t="s">
        <v>42</v>
      </c>
      <c r="C62" s="57">
        <v>51476.539400000001</v>
      </c>
      <c r="D62" s="57" t="s">
        <v>83</v>
      </c>
      <c r="E62">
        <f>+(C62-C$7)/C$8</f>
        <v>23720.055230031685</v>
      </c>
      <c r="F62">
        <f>ROUND(2*E62,0)/2</f>
        <v>23720</v>
      </c>
      <c r="G62">
        <f>+C62-(C$7+F62*C$8)</f>
        <v>3.1520000004093163E-2</v>
      </c>
      <c r="J62">
        <f>+G62</f>
        <v>3.1520000004093163E-2</v>
      </c>
      <c r="O62">
        <f ca="1">+C$11+C$12*F62</f>
        <v>2.0145472818209595E-2</v>
      </c>
      <c r="Q62" s="1">
        <f>+C62-15018.5</f>
        <v>36458.039400000001</v>
      </c>
    </row>
    <row r="63" spans="1:30" ht="12.75" customHeight="1" x14ac:dyDescent="0.2">
      <c r="A63" t="s">
        <v>43</v>
      </c>
      <c r="B63" s="10" t="s">
        <v>42</v>
      </c>
      <c r="C63" s="22">
        <v>51626.633600000001</v>
      </c>
      <c r="D63" s="22">
        <v>2.7000000000000001E-3</v>
      </c>
      <c r="E63">
        <f>+(C63-C$7)/C$8</f>
        <v>23983.053561916513</v>
      </c>
      <c r="F63">
        <f>ROUND(2*E63,0)/2</f>
        <v>23983</v>
      </c>
      <c r="G63">
        <f>+C63-(C$7+F63*C$8)</f>
        <v>3.0568000001949258E-2</v>
      </c>
      <c r="K63">
        <f>+G63</f>
        <v>3.0568000001949258E-2</v>
      </c>
      <c r="O63">
        <f ca="1">+C$11+C$12*F63</f>
        <v>2.0534352441985669E-2</v>
      </c>
      <c r="Q63" s="1">
        <f>+C63-15018.5</f>
        <v>36608.133600000001</v>
      </c>
    </row>
    <row r="64" spans="1:30" x14ac:dyDescent="0.2">
      <c r="A64" t="s">
        <v>43</v>
      </c>
      <c r="B64" s="10" t="s">
        <v>42</v>
      </c>
      <c r="C64" s="22">
        <v>51799.558599999997</v>
      </c>
      <c r="D64" s="22">
        <v>2.3999999999999998E-3</v>
      </c>
      <c r="E64">
        <f>+(C64-C$7)/C$8</f>
        <v>24286.056519666934</v>
      </c>
      <c r="F64">
        <f>ROUND(2*E64,0)/2</f>
        <v>24286</v>
      </c>
      <c r="G64">
        <f>+C64-(C$7+F64*C$8)</f>
        <v>3.2255999998596963E-2</v>
      </c>
      <c r="K64">
        <f>+G64</f>
        <v>3.2255999998596963E-2</v>
      </c>
      <c r="O64">
        <f ca="1">+C$11+C$12*F64</f>
        <v>2.098237725568966E-2</v>
      </c>
      <c r="Q64" s="1">
        <f>+C64-15018.5</f>
        <v>36781.058599999997</v>
      </c>
    </row>
    <row r="65" spans="1:17" x14ac:dyDescent="0.2">
      <c r="A65" s="57" t="s">
        <v>217</v>
      </c>
      <c r="B65" s="58" t="s">
        <v>42</v>
      </c>
      <c r="C65" s="57">
        <v>52219.595600000001</v>
      </c>
      <c r="D65" s="57" t="s">
        <v>83</v>
      </c>
      <c r="E65">
        <f>+(C65-C$7)/C$8</f>
        <v>25022.054515125179</v>
      </c>
      <c r="F65">
        <f>ROUND(2*E65,0)/2</f>
        <v>25022</v>
      </c>
      <c r="G65">
        <f>+C65-(C$7+F65*C$8)</f>
        <v>3.1111999996937811E-2</v>
      </c>
      <c r="K65">
        <f>+G65</f>
        <v>3.1111999996937811E-2</v>
      </c>
      <c r="O65">
        <f ca="1">+C$11+C$12*F65</f>
        <v>2.2070648750363388E-2</v>
      </c>
      <c r="Q65" s="1">
        <f>+C65-15018.5</f>
        <v>37201.095600000001</v>
      </c>
    </row>
    <row r="66" spans="1:17" x14ac:dyDescent="0.2">
      <c r="A66" t="s">
        <v>40</v>
      </c>
      <c r="C66" s="21">
        <v>52476.412400000001</v>
      </c>
      <c r="D66" s="21">
        <v>8.0000000000000004E-4</v>
      </c>
      <c r="E66">
        <f>+(C66-C$7)/C$8</f>
        <v>25472.054515125183</v>
      </c>
      <c r="F66">
        <f>ROUND(2*E66,0)/2</f>
        <v>25472</v>
      </c>
      <c r="G66">
        <f>+C66-(C$7+F66*C$8)</f>
        <v>3.1112000004213769E-2</v>
      </c>
      <c r="J66">
        <f>+G66</f>
        <v>3.1112000004213769E-2</v>
      </c>
      <c r="O66">
        <f ca="1">+C$11+C$12*F66</f>
        <v>2.2736032137052491E-2</v>
      </c>
      <c r="Q66" s="1">
        <f>+C66-15018.5</f>
        <v>37457.912400000001</v>
      </c>
    </row>
    <row r="67" spans="1:17" x14ac:dyDescent="0.2">
      <c r="A67" s="57" t="s">
        <v>217</v>
      </c>
      <c r="B67" s="58" t="s">
        <v>42</v>
      </c>
      <c r="C67" s="57">
        <v>52518.645299999996</v>
      </c>
      <c r="D67" s="57" t="s">
        <v>83</v>
      </c>
      <c r="E67">
        <f>+(C67-C$7)/C$8</f>
        <v>25546.055923911514</v>
      </c>
      <c r="F67">
        <f>ROUND(2*E67,0)/2</f>
        <v>25546</v>
      </c>
      <c r="G67">
        <f>+C67-(C$7+F67*C$8)</f>
        <v>3.1915999999910127E-2</v>
      </c>
      <c r="K67">
        <f>+G67</f>
        <v>3.1915999999910127E-2</v>
      </c>
      <c r="O67">
        <f ca="1">+C$11+C$12*F67</f>
        <v>2.2845450738419142E-2</v>
      </c>
      <c r="Q67" s="1">
        <f>+C67-15018.5</f>
        <v>37500.145299999996</v>
      </c>
    </row>
    <row r="68" spans="1:17" x14ac:dyDescent="0.2">
      <c r="A68" s="57" t="s">
        <v>217</v>
      </c>
      <c r="B68" s="58" t="s">
        <v>42</v>
      </c>
      <c r="C68" s="57">
        <v>52559.737399999998</v>
      </c>
      <c r="D68" s="57" t="s">
        <v>83</v>
      </c>
      <c r="E68">
        <f>+(C68-C$7)/C$8</f>
        <v>25618.058398048724</v>
      </c>
      <c r="F68">
        <f>ROUND(2*E68,0)/2</f>
        <v>25618</v>
      </c>
      <c r="G68">
        <f>+C68-(C$7+F68*C$8)</f>
        <v>3.3327999997709412E-2</v>
      </c>
      <c r="K68">
        <f>+G68</f>
        <v>3.3327999997709412E-2</v>
      </c>
      <c r="O68">
        <f ca="1">+C$11+C$12*F68</f>
        <v>2.2951912080289398E-2</v>
      </c>
      <c r="Q68" s="1">
        <f>+C68-15018.5</f>
        <v>37541.237399999998</v>
      </c>
    </row>
    <row r="69" spans="1:17" x14ac:dyDescent="0.2">
      <c r="A69" s="57" t="s">
        <v>217</v>
      </c>
      <c r="B69" s="58" t="s">
        <v>42</v>
      </c>
      <c r="C69" s="57">
        <v>52806.851300000002</v>
      </c>
      <c r="D69" s="57" t="s">
        <v>83</v>
      </c>
      <c r="E69">
        <f>+(C69-C$7)/C$8</f>
        <v>26051.056764977995</v>
      </c>
      <c r="F69">
        <f>ROUND(2*E69,0)/2</f>
        <v>26051</v>
      </c>
      <c r="G69">
        <f>+C69-(C$7+F69*C$8)</f>
        <v>3.2396000002336223E-2</v>
      </c>
      <c r="K69">
        <f>+G69</f>
        <v>3.2396000002336223E-2</v>
      </c>
      <c r="O69">
        <f ca="1">+C$11+C$12*F69</f>
        <v>2.3592158761259134E-2</v>
      </c>
      <c r="Q69" s="1">
        <f>+C69-15018.5</f>
        <v>37788.351300000002</v>
      </c>
    </row>
    <row r="70" spans="1:17" x14ac:dyDescent="0.2">
      <c r="A70" s="14" t="s">
        <v>44</v>
      </c>
      <c r="B70" s="11"/>
      <c r="C70" s="21">
        <v>52831.391100000001</v>
      </c>
      <c r="D70" s="21">
        <v>5.0000000000000001E-4</v>
      </c>
      <c r="E70">
        <f>+(C70-C$7)/C$8</f>
        <v>26094.055937929297</v>
      </c>
      <c r="F70">
        <f>ROUND(2*E70,0)/2</f>
        <v>26094</v>
      </c>
      <c r="G70">
        <f>+C70-(C$7+F70*C$8)</f>
        <v>3.1924000002618413E-2</v>
      </c>
      <c r="J70">
        <f>+G70</f>
        <v>3.1924000002618413E-2</v>
      </c>
      <c r="O70">
        <f ca="1">+C$11+C$12*F70</f>
        <v>2.365573984043165E-2</v>
      </c>
      <c r="Q70" s="1">
        <f>+C70-15018.5</f>
        <v>37812.891100000001</v>
      </c>
    </row>
    <row r="71" spans="1:17" x14ac:dyDescent="0.2">
      <c r="A71" s="57" t="s">
        <v>217</v>
      </c>
      <c r="B71" s="58" t="s">
        <v>42</v>
      </c>
      <c r="C71" s="57">
        <v>52833.673300000002</v>
      </c>
      <c r="D71" s="57" t="s">
        <v>83</v>
      </c>
      <c r="E71">
        <f>+(C71-C$7)/C$8</f>
        <v>26098.054858560659</v>
      </c>
      <c r="F71">
        <f>ROUND(2*E71,0)/2</f>
        <v>26098</v>
      </c>
      <c r="G71">
        <f>+C71-(C$7+F71*C$8)</f>
        <v>3.1308000005083159E-2</v>
      </c>
      <c r="K71">
        <f>+G71</f>
        <v>3.1308000005083159E-2</v>
      </c>
      <c r="O71">
        <f ca="1">+C$11+C$12*F71</f>
        <v>2.3661654359424439E-2</v>
      </c>
      <c r="Q71" s="1">
        <f>+C71-15018.5</f>
        <v>37815.173300000002</v>
      </c>
    </row>
    <row r="72" spans="1:17" x14ac:dyDescent="0.2">
      <c r="A72" s="14" t="s">
        <v>44</v>
      </c>
      <c r="B72" s="4" t="s">
        <v>39</v>
      </c>
      <c r="C72" s="21">
        <v>52854.504800000002</v>
      </c>
      <c r="D72" s="21">
        <v>1.9E-3</v>
      </c>
      <c r="E72">
        <f>+(C72-C$7)/C$8</f>
        <v>26134.556267347001</v>
      </c>
      <c r="F72">
        <f>ROUND(2*E72,0)/2</f>
        <v>26134.5</v>
      </c>
      <c r="G72">
        <f>+C72-(C$7+F72*C$8)</f>
        <v>3.2112000000779517E-2</v>
      </c>
      <c r="J72">
        <f>+G72</f>
        <v>3.2112000000779517E-2</v>
      </c>
      <c r="O72">
        <f ca="1">+C$11+C$12*F72</f>
        <v>2.3715624345233666E-2</v>
      </c>
      <c r="Q72" s="1">
        <f>+C72-15018.5</f>
        <v>37836.004800000002</v>
      </c>
    </row>
    <row r="73" spans="1:17" x14ac:dyDescent="0.2">
      <c r="A73" s="14" t="s">
        <v>44</v>
      </c>
      <c r="B73" s="11"/>
      <c r="C73" s="21">
        <v>52864.493000000002</v>
      </c>
      <c r="D73" s="21">
        <v>1.1999999999999999E-3</v>
      </c>
      <c r="E73">
        <f>+(C73-C$7)/C$8</f>
        <v>26152.057809302201</v>
      </c>
      <c r="F73">
        <f>ROUND(2*E73,0)/2</f>
        <v>26152</v>
      </c>
      <c r="G73">
        <f>+C73-(C$7+F73*C$8)</f>
        <v>3.299200000037672E-2</v>
      </c>
      <c r="J73">
        <f>+G73</f>
        <v>3.299200000037672E-2</v>
      </c>
      <c r="O73">
        <f ca="1">+C$11+C$12*F73</f>
        <v>2.3741500365827131E-2</v>
      </c>
      <c r="Q73" s="1">
        <f>+C73-15018.5</f>
        <v>37845.993000000002</v>
      </c>
    </row>
    <row r="74" spans="1:17" x14ac:dyDescent="0.2">
      <c r="A74" s="14" t="s">
        <v>44</v>
      </c>
      <c r="B74" s="11"/>
      <c r="C74" s="21">
        <v>52868.486599999997</v>
      </c>
      <c r="D74" s="21">
        <v>6.1000000000000004E-3</v>
      </c>
      <c r="E74">
        <f>+(C74-C$7)/C$8</f>
        <v>26159.055482351618</v>
      </c>
      <c r="F74">
        <f>ROUND(2*E74,0)/2</f>
        <v>26159</v>
      </c>
      <c r="G74">
        <f>+C74-(C$7+F74*C$8)</f>
        <v>3.1663999994634651E-2</v>
      </c>
      <c r="J74">
        <f>+G74</f>
        <v>3.1663999994634651E-2</v>
      </c>
      <c r="O74">
        <f ca="1">+C$11+C$12*F74</f>
        <v>2.3751850774064519E-2</v>
      </c>
      <c r="Q74" s="1">
        <f>+C74-15018.5</f>
        <v>37849.986599999997</v>
      </c>
    </row>
    <row r="75" spans="1:17" x14ac:dyDescent="0.2">
      <c r="A75" s="14" t="s">
        <v>44</v>
      </c>
      <c r="B75" s="4" t="s">
        <v>39</v>
      </c>
      <c r="C75" s="21">
        <v>52886.468000000001</v>
      </c>
      <c r="D75" s="21">
        <v>1E-3</v>
      </c>
      <c r="E75">
        <f>+(C75-C$7)/C$8</f>
        <v>26190.56288373658</v>
      </c>
      <c r="F75">
        <f>ROUND(2*E75,0)/2</f>
        <v>26190.5</v>
      </c>
      <c r="G75">
        <f>+C75-(C$7+F75*C$8)</f>
        <v>3.5888000005797949E-2</v>
      </c>
      <c r="J75">
        <f>+G75</f>
        <v>3.5888000005797949E-2</v>
      </c>
      <c r="O75">
        <f ca="1">+C$11+C$12*F75</f>
        <v>2.3798427611132753E-2</v>
      </c>
      <c r="Q75" s="1">
        <f>+C75-15018.5</f>
        <v>37867.968000000001</v>
      </c>
    </row>
    <row r="76" spans="1:17" x14ac:dyDescent="0.2">
      <c r="A76" s="16" t="s">
        <v>47</v>
      </c>
      <c r="B76" s="4" t="s">
        <v>39</v>
      </c>
      <c r="C76" s="21">
        <v>52898.450100000002</v>
      </c>
      <c r="D76" s="21">
        <v>6.9999999999999999E-4</v>
      </c>
      <c r="E76">
        <f>+(C76-C$7)/C$8</f>
        <v>26211.558180773223</v>
      </c>
      <c r="F76">
        <f>ROUND(2*E76,0)/2</f>
        <v>26211.5</v>
      </c>
      <c r="G76">
        <f>+C76-(C$7+F76*C$8)</f>
        <v>3.3204000006662682E-2</v>
      </c>
      <c r="J76">
        <f>+G76</f>
        <v>3.3204000006662682E-2</v>
      </c>
      <c r="O76">
        <f ca="1">+C$11+C$12*F76</f>
        <v>2.3829478835844908E-2</v>
      </c>
      <c r="Q76" s="1">
        <f>+C76-15018.5</f>
        <v>37879.950100000002</v>
      </c>
    </row>
    <row r="77" spans="1:17" x14ac:dyDescent="0.2">
      <c r="A77" s="14" t="s">
        <v>44</v>
      </c>
      <c r="B77" s="4" t="s">
        <v>39</v>
      </c>
      <c r="C77" s="21">
        <v>52907.582199999997</v>
      </c>
      <c r="D77" s="21">
        <v>8.0000000000000004E-4</v>
      </c>
      <c r="E77">
        <f>+(C77-C$7)/C$8</f>
        <v>26227.559645630656</v>
      </c>
      <c r="F77">
        <f>ROUND(2*E77,0)/2</f>
        <v>26227.5</v>
      </c>
      <c r="G77">
        <f>+C77-(C$7+F77*C$8)</f>
        <v>3.4039999998640269E-2</v>
      </c>
      <c r="J77">
        <f>+G77</f>
        <v>3.4039999998640269E-2</v>
      </c>
      <c r="O77">
        <f ca="1">+C$11+C$12*F77</f>
        <v>2.3853136911816078E-2</v>
      </c>
      <c r="Q77" s="1">
        <f>+C77-15018.5</f>
        <v>37889.082199999997</v>
      </c>
    </row>
    <row r="78" spans="1:17" x14ac:dyDescent="0.2">
      <c r="A78" s="14" t="s">
        <v>44</v>
      </c>
      <c r="B78" s="11"/>
      <c r="C78" s="21">
        <v>52912.430899999999</v>
      </c>
      <c r="D78" s="21">
        <v>1.1999999999999999E-3</v>
      </c>
      <c r="E78">
        <f>+(C78-C$7)/C$8</f>
        <v>26236.055643556028</v>
      </c>
      <c r="F78">
        <f>ROUND(2*E78,0)/2</f>
        <v>26236</v>
      </c>
      <c r="G78">
        <f>+C78-(C$7+F78*C$8)</f>
        <v>3.1756000003952067E-2</v>
      </c>
      <c r="J78">
        <f>+G78</f>
        <v>3.1756000003952067E-2</v>
      </c>
      <c r="O78">
        <f ca="1">+C$11+C$12*F78</f>
        <v>2.3865705264675761E-2</v>
      </c>
      <c r="Q78" s="1">
        <f>+C78-15018.5</f>
        <v>37893.930899999999</v>
      </c>
    </row>
    <row r="79" spans="1:17" x14ac:dyDescent="0.2">
      <c r="A79" s="14" t="s">
        <v>44</v>
      </c>
      <c r="B79" s="4" t="s">
        <v>39</v>
      </c>
      <c r="C79" s="21">
        <v>52930.407200000001</v>
      </c>
      <c r="D79" s="21">
        <v>5.0000000000000001E-4</v>
      </c>
      <c r="E79">
        <f>+(C79-C$7)/C$8</f>
        <v>26267.554108609722</v>
      </c>
      <c r="F79">
        <f>ROUND(2*E79,0)/2</f>
        <v>26267.5</v>
      </c>
      <c r="G79">
        <f>+C79-(C$7+F79*C$8)</f>
        <v>3.0880000005709007E-2</v>
      </c>
      <c r="J79">
        <f>+G79</f>
        <v>3.0880000005709007E-2</v>
      </c>
      <c r="O79">
        <f ca="1">+C$11+C$12*F79</f>
        <v>2.3912282101744002E-2</v>
      </c>
      <c r="Q79" s="1">
        <f>+C79-15018.5</f>
        <v>37911.907200000001</v>
      </c>
    </row>
    <row r="80" spans="1:17" x14ac:dyDescent="0.2">
      <c r="A80" s="57" t="s">
        <v>217</v>
      </c>
      <c r="B80" s="58" t="s">
        <v>42</v>
      </c>
      <c r="C80" s="57">
        <v>53176.668700000002</v>
      </c>
      <c r="D80" s="57" t="s">
        <v>83</v>
      </c>
      <c r="E80">
        <f>+(C80-C$7)/C$8</f>
        <v>26699.058881661953</v>
      </c>
      <c r="F80">
        <f>ROUND(2*E80,0)/2</f>
        <v>26699</v>
      </c>
      <c r="G80">
        <f>+C80-(C$7+F80*C$8)</f>
        <v>3.3604000003833789E-2</v>
      </c>
      <c r="K80">
        <f>+G80</f>
        <v>3.3604000003833789E-2</v>
      </c>
      <c r="O80">
        <f ca="1">+C$11+C$12*F80</f>
        <v>2.4550310838091435E-2</v>
      </c>
      <c r="Q80" s="1">
        <f>+C80-15018.5</f>
        <v>38158.168700000002</v>
      </c>
    </row>
    <row r="81" spans="1:21" x14ac:dyDescent="0.2">
      <c r="A81" s="57" t="s">
        <v>217</v>
      </c>
      <c r="B81" s="58" t="s">
        <v>42</v>
      </c>
      <c r="C81" s="57">
        <v>53265.696400000001</v>
      </c>
      <c r="D81" s="57" t="s">
        <v>83</v>
      </c>
      <c r="E81">
        <f>+(C81-C$7)/C$8</f>
        <v>26855.055159942811</v>
      </c>
      <c r="F81">
        <f>ROUND(2*E81,0)/2</f>
        <v>26855</v>
      </c>
      <c r="G81">
        <f>+C81-(C$7+F81*C$8)</f>
        <v>3.1480000005103648E-2</v>
      </c>
      <c r="K81">
        <f>+G81</f>
        <v>3.1480000005103648E-2</v>
      </c>
      <c r="O81">
        <f ca="1">+C$11+C$12*F81</f>
        <v>2.4780977078810322E-2</v>
      </c>
      <c r="Q81" s="1">
        <f>+C81-15018.5</f>
        <v>38247.196400000001</v>
      </c>
    </row>
    <row r="82" spans="1:21" x14ac:dyDescent="0.2">
      <c r="A82" s="15" t="s">
        <v>45</v>
      </c>
      <c r="B82" s="12" t="s">
        <v>42</v>
      </c>
      <c r="C82" s="19">
        <v>53313.64</v>
      </c>
      <c r="D82" s="20">
        <v>0.01</v>
      </c>
      <c r="E82">
        <f>+(C82-C$7)/C$8</f>
        <v>26939.062981861</v>
      </c>
      <c r="F82">
        <f>ROUND(2*E82,0)/2</f>
        <v>26939</v>
      </c>
      <c r="G82">
        <f>+C82-(C$7+F82*C$8)</f>
        <v>3.5944000002928078E-2</v>
      </c>
      <c r="K82">
        <f>+G82</f>
        <v>3.5944000002928078E-2</v>
      </c>
      <c r="O82">
        <f ca="1">+C$11+C$12*F82</f>
        <v>2.4905181977658959E-2</v>
      </c>
      <c r="Q82" s="1">
        <f>+C82-15018.5</f>
        <v>38295.14</v>
      </c>
    </row>
    <row r="83" spans="1:21" x14ac:dyDescent="0.2">
      <c r="A83" s="17" t="s">
        <v>49</v>
      </c>
      <c r="B83" s="11"/>
      <c r="C83" s="21">
        <v>53622.385399999999</v>
      </c>
      <c r="D83" s="21">
        <v>2.7000000000000001E-3</v>
      </c>
      <c r="E83">
        <f>+(C83-C$7)/C$8</f>
        <v>27480.053407720989</v>
      </c>
      <c r="F83">
        <f>ROUND(2*E83,0)/2</f>
        <v>27480</v>
      </c>
      <c r="G83">
        <f>+C83-(C$7+F83*C$8)</f>
        <v>3.0480000001261942E-2</v>
      </c>
      <c r="J83">
        <f>+G83</f>
        <v>3.0480000001261942E-2</v>
      </c>
      <c r="O83">
        <f ca="1">+C$11+C$12*F83</f>
        <v>2.5705120671434073E-2</v>
      </c>
      <c r="Q83" s="1">
        <f>+C83-15018.5</f>
        <v>38603.885399999999</v>
      </c>
    </row>
    <row r="84" spans="1:21" x14ac:dyDescent="0.2">
      <c r="A84" s="57" t="s">
        <v>217</v>
      </c>
      <c r="B84" s="58" t="s">
        <v>42</v>
      </c>
      <c r="C84" s="57">
        <v>53903.743699999999</v>
      </c>
      <c r="D84" s="57" t="s">
        <v>83</v>
      </c>
      <c r="E84">
        <f>+(C84-C$7)/C$8</f>
        <v>27973.055559449382</v>
      </c>
      <c r="F84">
        <f>ROUND(2*E84,0)/2</f>
        <v>27973</v>
      </c>
      <c r="G84">
        <f>+C84-(C$7+F84*C$8)</f>
        <v>3.1708000002254266E-2</v>
      </c>
      <c r="K84">
        <f>+G84</f>
        <v>3.1708000002254266E-2</v>
      </c>
      <c r="O84">
        <f ca="1">+C$11+C$12*F84</f>
        <v>2.6434085137295692E-2</v>
      </c>
      <c r="Q84" s="1">
        <f>+C84-15018.5</f>
        <v>38885.243699999999</v>
      </c>
    </row>
    <row r="85" spans="1:21" x14ac:dyDescent="0.2">
      <c r="A85" s="32" t="s">
        <v>54</v>
      </c>
      <c r="B85" s="10" t="s">
        <v>39</v>
      </c>
      <c r="C85" s="33">
        <v>53989.634200000204</v>
      </c>
      <c r="D85" s="33">
        <v>2.0000000000000001E-4</v>
      </c>
      <c r="E85">
        <f>+(C85-C$7)/C$8</f>
        <v>28123.554767445479</v>
      </c>
      <c r="F85">
        <f>ROUND(2*E85,0)/2</f>
        <v>28123.5</v>
      </c>
      <c r="G85">
        <f>+C85-(C$7+F85*C$8)</f>
        <v>3.1256000205758028E-2</v>
      </c>
      <c r="K85">
        <f>+G85</f>
        <v>3.1256000205758028E-2</v>
      </c>
      <c r="O85">
        <f ca="1">+C$11+C$12*F85</f>
        <v>2.6656618914399487E-2</v>
      </c>
      <c r="Q85" s="1">
        <f>+C85-15018.5</f>
        <v>38971.134200000204</v>
      </c>
    </row>
    <row r="86" spans="1:21" x14ac:dyDescent="0.2">
      <c r="A86" s="38" t="s">
        <v>54</v>
      </c>
      <c r="B86" s="39" t="s">
        <v>39</v>
      </c>
      <c r="C86" s="38">
        <v>53989.634200000204</v>
      </c>
      <c r="D86" s="38">
        <v>2.0000000000000001E-4</v>
      </c>
      <c r="E86">
        <f>+(C86-C$7)/C$8</f>
        <v>28123.554767445479</v>
      </c>
      <c r="F86">
        <f>ROUND(2*E86,0)/2</f>
        <v>28123.5</v>
      </c>
      <c r="G86">
        <f>+C86-(C$7+F86*C$8)</f>
        <v>3.1256000205758028E-2</v>
      </c>
      <c r="K86">
        <f>+G86</f>
        <v>3.1256000205758028E-2</v>
      </c>
      <c r="O86">
        <f ca="1">+C$11+C$12*F86</f>
        <v>2.6656618914399487E-2</v>
      </c>
      <c r="Q86" s="1">
        <f>+C86-15018.5</f>
        <v>38971.134200000204</v>
      </c>
    </row>
    <row r="87" spans="1:21" x14ac:dyDescent="0.2">
      <c r="A87" s="57" t="s">
        <v>217</v>
      </c>
      <c r="B87" s="58" t="s">
        <v>42</v>
      </c>
      <c r="C87" s="57">
        <v>54015.600899999998</v>
      </c>
      <c r="D87" s="57" t="s">
        <v>83</v>
      </c>
      <c r="E87">
        <f>+(C87-C$7)/C$8</f>
        <v>28169.054185707475</v>
      </c>
      <c r="F87">
        <f>ROUND(2*E87,0)/2</f>
        <v>28169</v>
      </c>
      <c r="G87">
        <f>+C87-(C$7+F87*C$8)</f>
        <v>3.0923999998776708E-2</v>
      </c>
      <c r="K87">
        <f>+G87</f>
        <v>3.0923999998776708E-2</v>
      </c>
      <c r="O87">
        <f ca="1">+C$11+C$12*F87</f>
        <v>2.6723896567942496E-2</v>
      </c>
      <c r="Q87" s="1">
        <f>+C87-15018.5</f>
        <v>38997.100899999998</v>
      </c>
    </row>
    <row r="88" spans="1:21" x14ac:dyDescent="0.2">
      <c r="A88" s="57" t="s">
        <v>217</v>
      </c>
      <c r="B88" s="58" t="s">
        <v>42</v>
      </c>
      <c r="C88" s="57">
        <v>54275.841999999997</v>
      </c>
      <c r="D88" s="57" t="s">
        <v>83</v>
      </c>
      <c r="E88">
        <f>+(C88-C$7)/C$8</f>
        <v>28625.054318876329</v>
      </c>
      <c r="F88">
        <f>ROUND(2*E88,0)/2</f>
        <v>28625</v>
      </c>
      <c r="G88">
        <f>+C88-(C$7+F88*C$8)</f>
        <v>3.0999999995401595E-2</v>
      </c>
      <c r="K88">
        <f>+G88</f>
        <v>3.0999999995401595E-2</v>
      </c>
      <c r="O88">
        <f ca="1">+C$11+C$12*F88</f>
        <v>2.7398151733120789E-2</v>
      </c>
      <c r="Q88" s="1">
        <f>+C88-15018.5</f>
        <v>39257.341999999997</v>
      </c>
    </row>
    <row r="89" spans="1:21" x14ac:dyDescent="0.2">
      <c r="A89" s="57" t="s">
        <v>217</v>
      </c>
      <c r="B89" s="58" t="s">
        <v>42</v>
      </c>
      <c r="C89" s="57">
        <v>54303.807200000003</v>
      </c>
      <c r="D89" s="57" t="s">
        <v>83</v>
      </c>
      <c r="E89">
        <f>+(C89-C$7)/C$8</f>
        <v>28674.055552440499</v>
      </c>
      <c r="F89">
        <f>ROUND(2*E89,0)/2</f>
        <v>28674</v>
      </c>
      <c r="G89">
        <f>+C89-(C$7+F89*C$8)</f>
        <v>3.1704000000900123E-2</v>
      </c>
      <c r="K89">
        <f>+G89</f>
        <v>3.1704000000900123E-2</v>
      </c>
      <c r="O89">
        <f ca="1">+C$11+C$12*F89</f>
        <v>2.7470604590782488E-2</v>
      </c>
      <c r="Q89" s="1">
        <f>+C89-15018.5</f>
        <v>39285.307200000003</v>
      </c>
    </row>
    <row r="90" spans="1:21" x14ac:dyDescent="0.2">
      <c r="A90" s="40" t="s">
        <v>61</v>
      </c>
      <c r="B90" s="41" t="s">
        <v>42</v>
      </c>
      <c r="C90" s="42">
        <v>54394.5501</v>
      </c>
      <c r="D90" s="42">
        <v>2.0000000000000001E-4</v>
      </c>
      <c r="E90">
        <f>+(C90-C$7)/C$8</f>
        <v>28833.05724158233</v>
      </c>
      <c r="F90">
        <f>ROUND(2*E90,0)/2</f>
        <v>28833</v>
      </c>
      <c r="G90">
        <f>+C90-(C$7+F90*C$8)</f>
        <v>3.2667999999830499E-2</v>
      </c>
      <c r="K90">
        <f>+G90</f>
        <v>3.2667999999830499E-2</v>
      </c>
      <c r="O90">
        <f ca="1">+C$11+C$12*F90</f>
        <v>2.7705706720745973E-2</v>
      </c>
      <c r="Q90" s="1">
        <f>+C90-15018.5</f>
        <v>39376.0501</v>
      </c>
    </row>
    <row r="91" spans="1:21" x14ac:dyDescent="0.2">
      <c r="A91" s="40" t="s">
        <v>64</v>
      </c>
      <c r="B91" s="41" t="s">
        <v>42</v>
      </c>
      <c r="C91" s="42">
        <v>54630.819900000002</v>
      </c>
      <c r="D91" s="42">
        <v>2.9999999999999997E-4</v>
      </c>
      <c r="E91">
        <f>+(C91-C$7)/C$8</f>
        <v>29247.054339903003</v>
      </c>
      <c r="F91">
        <f>ROUND(2*E91,0)/2</f>
        <v>29247</v>
      </c>
      <c r="G91">
        <f>+C91-(C$7+F91*C$8)</f>
        <v>3.1012000006739981E-2</v>
      </c>
      <c r="K91">
        <f>+G91</f>
        <v>3.1012000006739981E-2</v>
      </c>
      <c r="O91">
        <f ca="1">+C$11+C$12*F91</f>
        <v>2.8317859436499941E-2</v>
      </c>
      <c r="Q91" s="1">
        <f>+C91-15018.5</f>
        <v>39612.319900000002</v>
      </c>
    </row>
    <row r="92" spans="1:21" x14ac:dyDescent="0.2">
      <c r="A92" s="40" t="s">
        <v>64</v>
      </c>
      <c r="B92" s="41" t="s">
        <v>42</v>
      </c>
      <c r="C92" s="42">
        <v>54630.820299999999</v>
      </c>
      <c r="D92" s="42">
        <v>4.0000000000000002E-4</v>
      </c>
      <c r="E92">
        <f>+(C92-C$7)/C$8</f>
        <v>29247.055040791725</v>
      </c>
      <c r="F92">
        <f>ROUND(2*E92,0)/2</f>
        <v>29247</v>
      </c>
      <c r="G92">
        <f>+C92-(C$7+F92*C$8)</f>
        <v>3.1412000003911089E-2</v>
      </c>
      <c r="K92">
        <f>+G92</f>
        <v>3.1412000003911089E-2</v>
      </c>
      <c r="O92">
        <f ca="1">+C$11+C$12*F92</f>
        <v>2.8317859436499941E-2</v>
      </c>
      <c r="Q92" s="1">
        <f>+C92-15018.5</f>
        <v>39612.320299999999</v>
      </c>
    </row>
    <row r="93" spans="1:21" x14ac:dyDescent="0.2">
      <c r="A93" s="57" t="s">
        <v>326</v>
      </c>
      <c r="B93" s="58" t="s">
        <v>42</v>
      </c>
      <c r="C93" s="57">
        <v>54648.513899999998</v>
      </c>
      <c r="D93" s="57" t="s">
        <v>75</v>
      </c>
      <c r="E93">
        <f>+(C93-C$7)/C$8</f>
        <v>29278.058152737671</v>
      </c>
      <c r="F93">
        <f>ROUND(2*E93,0)/2</f>
        <v>29278</v>
      </c>
      <c r="G93">
        <f>+C93-(C$7+F93*C$8)</f>
        <v>3.3187999993970152E-2</v>
      </c>
      <c r="K93">
        <f>+G93</f>
        <v>3.3187999993970152E-2</v>
      </c>
      <c r="O93">
        <f ca="1">+C$11+C$12*F93</f>
        <v>2.8363696958694083E-2</v>
      </c>
      <c r="Q93" s="1">
        <f>+C93-15018.5</f>
        <v>39630.013899999998</v>
      </c>
    </row>
    <row r="94" spans="1:21" x14ac:dyDescent="0.2">
      <c r="A94" s="40" t="s">
        <v>64</v>
      </c>
      <c r="B94" s="41" t="s">
        <v>42</v>
      </c>
      <c r="C94" s="42">
        <v>54701.587699999996</v>
      </c>
      <c r="D94" s="42">
        <v>2.0000000000000001E-4</v>
      </c>
      <c r="E94">
        <f>+(C94-C$7)/C$8</f>
        <v>29371.055223022788</v>
      </c>
      <c r="F94">
        <f>ROUND(2*E94,0)/2</f>
        <v>29371</v>
      </c>
      <c r="G94">
        <f>+C94-(C$7+F94*C$8)</f>
        <v>3.1515999995463062E-2</v>
      </c>
      <c r="K94">
        <f>+G94</f>
        <v>3.1515999995463062E-2</v>
      </c>
      <c r="O94">
        <f ca="1">+C$11+C$12*F94</f>
        <v>2.8501209525276495E-2</v>
      </c>
      <c r="Q94" s="1">
        <f>+C94-15018.5</f>
        <v>39683.087699999996</v>
      </c>
    </row>
    <row r="95" spans="1:21" x14ac:dyDescent="0.2">
      <c r="A95" s="40" t="s">
        <v>64</v>
      </c>
      <c r="B95" s="41" t="s">
        <v>42</v>
      </c>
      <c r="C95" s="42">
        <v>54705.582000000002</v>
      </c>
      <c r="D95" s="42">
        <v>1E-4</v>
      </c>
      <c r="E95">
        <f>+(C95-C$7)/C$8</f>
        <v>29378.054122627498</v>
      </c>
      <c r="F95">
        <f>ROUND(2*E95,0)/2</f>
        <v>29378</v>
      </c>
      <c r="G95">
        <f>+C95-(C$7+F95*C$8)</f>
        <v>3.0888000001141336E-2</v>
      </c>
      <c r="K95">
        <f>+G95</f>
        <v>3.0888000001141336E-2</v>
      </c>
      <c r="O95">
        <f ca="1">+C$11+C$12*F95</f>
        <v>2.8511559933513883E-2</v>
      </c>
      <c r="Q95" s="1">
        <f>+C95-15018.5</f>
        <v>39687.082000000002</v>
      </c>
    </row>
    <row r="96" spans="1:21" x14ac:dyDescent="0.2">
      <c r="A96" s="57" t="s">
        <v>326</v>
      </c>
      <c r="B96" s="58" t="s">
        <v>39</v>
      </c>
      <c r="C96" s="57">
        <v>54707.504999999997</v>
      </c>
      <c r="D96" s="57" t="s">
        <v>75</v>
      </c>
      <c r="E96">
        <f>+(C96-C$7)/C$8</f>
        <v>29381.423645182087</v>
      </c>
      <c r="F96">
        <f>ROUND(2*E96,0)/2</f>
        <v>29381.5</v>
      </c>
      <c r="O96">
        <f ca="1">+C$11+C$12*F96</f>
        <v>2.8516735137632573E-2</v>
      </c>
      <c r="Q96" s="1">
        <f>+C96-15018.5</f>
        <v>39689.004999999997</v>
      </c>
      <c r="U96">
        <f>+C96-(C$7+F96*C$8)</f>
        <v>-4.3576000003668014E-2</v>
      </c>
    </row>
    <row r="97" spans="1:17" x14ac:dyDescent="0.2">
      <c r="A97" s="40" t="s">
        <v>65</v>
      </c>
      <c r="B97" s="41" t="s">
        <v>42</v>
      </c>
      <c r="C97" s="42">
        <v>54750.666299999997</v>
      </c>
      <c r="D97" s="42">
        <v>2.9999999999999997E-4</v>
      </c>
      <c r="E97">
        <f>+(C97-C$7)/C$8</f>
        <v>29457.051816703577</v>
      </c>
      <c r="F97">
        <f>ROUND(2*E97,0)/2</f>
        <v>29457</v>
      </c>
      <c r="G97">
        <f>+C97-(C$7+F97*C$8)</f>
        <v>2.9571999999461696E-2</v>
      </c>
      <c r="K97">
        <f>+G97</f>
        <v>2.9571999999461696E-2</v>
      </c>
      <c r="O97">
        <f ca="1">+C$11+C$12*F97</f>
        <v>2.8628371683621527E-2</v>
      </c>
      <c r="Q97" s="1">
        <f>+C97-15018.5</f>
        <v>39732.166299999997</v>
      </c>
    </row>
    <row r="98" spans="1:17" x14ac:dyDescent="0.2">
      <c r="A98" s="57" t="s">
        <v>347</v>
      </c>
      <c r="B98" s="58" t="s">
        <v>42</v>
      </c>
      <c r="C98" s="57">
        <v>54995.499000000003</v>
      </c>
      <c r="D98" s="57" t="s">
        <v>83</v>
      </c>
      <c r="E98">
        <f>+(C98-C$7)/C$8</f>
        <v>29886.053015223311</v>
      </c>
      <c r="F98">
        <f>ROUND(2*E98,0)/2</f>
        <v>29886</v>
      </c>
      <c r="G98">
        <f>+C98-(C$7+F98*C$8)</f>
        <v>3.0256000005465467E-2</v>
      </c>
      <c r="K98">
        <f>+G98</f>
        <v>3.0256000005465467E-2</v>
      </c>
      <c r="O98">
        <f ca="1">+C$11+C$12*F98</f>
        <v>2.9262703845598467E-2</v>
      </c>
      <c r="Q98" s="1">
        <f>+C98-15018.5</f>
        <v>39976.999000000003</v>
      </c>
    </row>
    <row r="99" spans="1:17" x14ac:dyDescent="0.2">
      <c r="A99" s="40" t="s">
        <v>62</v>
      </c>
      <c r="B99" s="41" t="s">
        <v>42</v>
      </c>
      <c r="C99" s="42">
        <v>55009.7667</v>
      </c>
      <c r="D99" s="42">
        <v>2.0000000000000001E-4</v>
      </c>
      <c r="E99">
        <f>+(C99-C$7)/C$8</f>
        <v>29911.053190445487</v>
      </c>
      <c r="F99">
        <f>ROUND(2*E99,0)/2</f>
        <v>29911</v>
      </c>
      <c r="G99">
        <f>+C99-(C$7+F99*C$8)</f>
        <v>3.0355999995663296E-2</v>
      </c>
      <c r="K99">
        <f>+G99</f>
        <v>3.0355999995663296E-2</v>
      </c>
      <c r="O99">
        <f ca="1">+C$11+C$12*F99</f>
        <v>2.9299669589303419E-2</v>
      </c>
      <c r="Q99" s="1">
        <f>+C99-15018.5</f>
        <v>39991.2667</v>
      </c>
    </row>
    <row r="100" spans="1:17" x14ac:dyDescent="0.2">
      <c r="A100" s="40" t="s">
        <v>62</v>
      </c>
      <c r="B100" s="41" t="s">
        <v>42</v>
      </c>
      <c r="C100" s="42">
        <v>55045.719700000001</v>
      </c>
      <c r="D100" s="42">
        <v>2.0000000000000001E-4</v>
      </c>
      <c r="E100">
        <f>+(C100-C$7)/C$8</f>
        <v>29974.050821441593</v>
      </c>
      <c r="F100">
        <f>ROUND(2*E100,0)/2</f>
        <v>29974</v>
      </c>
      <c r="G100">
        <f>+C100-(C$7+F100*C$8)</f>
        <v>2.9004000003624242E-2</v>
      </c>
      <c r="K100">
        <f>+G100</f>
        <v>2.9004000003624242E-2</v>
      </c>
      <c r="O100">
        <f ca="1">+C$11+C$12*F100</f>
        <v>2.9392823263439893E-2</v>
      </c>
      <c r="Q100" s="1">
        <f>+C100-15018.5</f>
        <v>40027.219700000001</v>
      </c>
    </row>
    <row r="101" spans="1:17" x14ac:dyDescent="0.2">
      <c r="A101" s="57" t="s">
        <v>347</v>
      </c>
      <c r="B101" s="58" t="s">
        <v>39</v>
      </c>
      <c r="C101" s="57">
        <v>55074.5432</v>
      </c>
      <c r="D101" s="57" t="s">
        <v>83</v>
      </c>
      <c r="E101">
        <f>+(C101-C$7)/C$8</f>
        <v>30024.555986991505</v>
      </c>
      <c r="F101">
        <f>ROUND(2*E101,0)/2</f>
        <v>30024.5</v>
      </c>
      <c r="G101">
        <f>+C101-(C$7+F101*C$8)</f>
        <v>3.1952000004821457E-2</v>
      </c>
      <c r="K101">
        <f>+G101</f>
        <v>3.1952000004821457E-2</v>
      </c>
      <c r="O101">
        <f ca="1">+C$11+C$12*F101</f>
        <v>2.9467494065723888E-2</v>
      </c>
      <c r="Q101" s="1">
        <f>+C101-15018.5</f>
        <v>40056.0432</v>
      </c>
    </row>
    <row r="102" spans="1:17" x14ac:dyDescent="0.2">
      <c r="A102" s="40" t="s">
        <v>66</v>
      </c>
      <c r="B102" s="41" t="s">
        <v>42</v>
      </c>
      <c r="C102" s="42">
        <v>55086.811300000001</v>
      </c>
      <c r="D102" s="42">
        <v>2.9999999999999997E-4</v>
      </c>
      <c r="E102">
        <f>+(C102-C$7)/C$8</f>
        <v>30046.052419467887</v>
      </c>
      <c r="F102">
        <f>ROUND(2*E102,0)/2</f>
        <v>30046</v>
      </c>
      <c r="G102">
        <f>+C102-(C$7+F102*C$8)</f>
        <v>2.9915999999502674E-2</v>
      </c>
      <c r="K102">
        <f>+G102</f>
        <v>2.9915999999502674E-2</v>
      </c>
      <c r="O102">
        <f ca="1">+C$11+C$12*F102</f>
        <v>2.949928460531015E-2</v>
      </c>
      <c r="Q102" s="1">
        <f>+C102-15018.5</f>
        <v>40068.311300000001</v>
      </c>
    </row>
    <row r="103" spans="1:17" x14ac:dyDescent="0.2">
      <c r="A103" s="40" t="s">
        <v>66</v>
      </c>
      <c r="B103" s="41" t="s">
        <v>42</v>
      </c>
      <c r="C103" s="42">
        <v>55109.638899999998</v>
      </c>
      <c r="D103" s="42">
        <v>2.9999999999999997E-4</v>
      </c>
      <c r="E103">
        <f>+(C103-C$7)/C$8</f>
        <v>30086.051438223665</v>
      </c>
      <c r="F103">
        <f>ROUND(2*E103,0)/2</f>
        <v>30086</v>
      </c>
      <c r="G103">
        <f>+C103-(C$7+F103*C$8)</f>
        <v>2.9355999999097548E-2</v>
      </c>
      <c r="K103">
        <f>+G103</f>
        <v>2.9355999999097548E-2</v>
      </c>
      <c r="O103">
        <f ca="1">+C$11+C$12*F103</f>
        <v>2.9558429795238067E-2</v>
      </c>
      <c r="Q103" s="1">
        <f>+C103-15018.5</f>
        <v>40091.138899999998</v>
      </c>
    </row>
    <row r="104" spans="1:17" x14ac:dyDescent="0.2">
      <c r="A104" s="40" t="s">
        <v>63</v>
      </c>
      <c r="B104" s="41" t="s">
        <v>42</v>
      </c>
      <c r="C104" s="42">
        <v>55336.778299999998</v>
      </c>
      <c r="D104" s="42">
        <v>5.0000000000000001E-4</v>
      </c>
      <c r="E104">
        <f>+(C104-C$7)/C$8</f>
        <v>30484.050050463986</v>
      </c>
      <c r="F104">
        <f>ROUND(2*E104,0)/2</f>
        <v>30484</v>
      </c>
      <c r="G104">
        <f>+C104-(C$7+F104*C$8)</f>
        <v>2.8564000000187661E-2</v>
      </c>
      <c r="K104">
        <f>+G104</f>
        <v>2.8564000000187661E-2</v>
      </c>
      <c r="O104">
        <f ca="1">+C$11+C$12*F104</f>
        <v>3.0146924435020872E-2</v>
      </c>
      <c r="Q104" s="1">
        <f>+C104-15018.5</f>
        <v>40318.278299999998</v>
      </c>
    </row>
    <row r="105" spans="1:17" x14ac:dyDescent="0.2">
      <c r="A105" s="15" t="s">
        <v>57</v>
      </c>
      <c r="B105" s="43" t="s">
        <v>39</v>
      </c>
      <c r="C105" s="15">
        <v>55372.4499</v>
      </c>
      <c r="D105" s="15">
        <v>1.8E-3</v>
      </c>
      <c r="E105">
        <f>+(C105-C$7)/C$8</f>
        <v>30546.554606240712</v>
      </c>
      <c r="F105">
        <f>ROUND(2*E105,0)/2</f>
        <v>30546.5</v>
      </c>
      <c r="G105">
        <f>+C105-(C$7+F105*C$8)</f>
        <v>3.1163999999989755E-2</v>
      </c>
      <c r="J105">
        <f>+G105</f>
        <v>3.1163999999989755E-2</v>
      </c>
      <c r="O105">
        <f ca="1">+C$11+C$12*F105</f>
        <v>3.0239338794283248E-2</v>
      </c>
      <c r="Q105" s="1">
        <f>+C105-15018.5</f>
        <v>40353.9499</v>
      </c>
    </row>
    <row r="106" spans="1:17" x14ac:dyDescent="0.2">
      <c r="A106" s="40" t="s">
        <v>63</v>
      </c>
      <c r="B106" s="41" t="s">
        <v>42</v>
      </c>
      <c r="C106" s="42">
        <v>55408.6878</v>
      </c>
      <c r="D106" s="42">
        <v>2.9999999999999997E-4</v>
      </c>
      <c r="E106">
        <f>+(C106-C$7)/C$8</f>
        <v>30610.051445232555</v>
      </c>
      <c r="F106">
        <f>ROUND(2*E106,0)/2</f>
        <v>30610</v>
      </c>
      <c r="G106">
        <f>+C106-(C$7+F106*C$8)</f>
        <v>2.9360000000451691E-2</v>
      </c>
      <c r="K106">
        <f>+G106</f>
        <v>2.9360000000451691E-2</v>
      </c>
      <c r="O106">
        <f ca="1">+C$11+C$12*F106</f>
        <v>3.0333231783293821E-2</v>
      </c>
      <c r="Q106" s="1">
        <f>+C106-15018.5</f>
        <v>40390.1878</v>
      </c>
    </row>
    <row r="107" spans="1:17" x14ac:dyDescent="0.2">
      <c r="A107" s="40" t="s">
        <v>63</v>
      </c>
      <c r="B107" s="41" t="s">
        <v>42</v>
      </c>
      <c r="C107" s="42">
        <v>55436.652099999999</v>
      </c>
      <c r="D107" s="42">
        <v>4.0000000000000002E-4</v>
      </c>
      <c r="E107">
        <f>+(C107-C$7)/C$8</f>
        <v>30659.051101797078</v>
      </c>
      <c r="F107">
        <f>ROUND(2*E107,0)/2</f>
        <v>30659</v>
      </c>
      <c r="G107">
        <f>+C107-(C$7+F107*C$8)</f>
        <v>2.9163999999582302E-2</v>
      </c>
      <c r="K107">
        <f>+G107</f>
        <v>2.9163999999582302E-2</v>
      </c>
      <c r="O107">
        <f ca="1">+C$11+C$12*F107</f>
        <v>3.040568464095552E-2</v>
      </c>
      <c r="Q107" s="1">
        <f>+C107-15018.5</f>
        <v>40418.152099999999</v>
      </c>
    </row>
    <row r="108" spans="1:17" x14ac:dyDescent="0.2">
      <c r="A108" s="42" t="s">
        <v>67</v>
      </c>
      <c r="B108" s="41" t="s">
        <v>39</v>
      </c>
      <c r="C108" s="42">
        <v>55485.734199999999</v>
      </c>
      <c r="D108" s="42">
        <v>4.0000000000000002E-4</v>
      </c>
      <c r="E108">
        <f>+(C108-C$7)/C$8</f>
        <v>30745.053828254226</v>
      </c>
      <c r="F108">
        <f>ROUND(2*E108,0)/2</f>
        <v>30745</v>
      </c>
      <c r="G108">
        <f>+C108-(C$7+F108*C$8)</f>
        <v>3.072000000247499E-2</v>
      </c>
      <c r="K108">
        <f>+G108</f>
        <v>3.072000000247499E-2</v>
      </c>
      <c r="O108">
        <f ca="1">+C$11+C$12*F108</f>
        <v>3.0532846799300552E-2</v>
      </c>
      <c r="Q108" s="1">
        <f>+C108-15018.5</f>
        <v>40467.234199999999</v>
      </c>
    </row>
    <row r="109" spans="1:17" x14ac:dyDescent="0.2">
      <c r="A109" s="15" t="s">
        <v>58</v>
      </c>
      <c r="B109" s="43" t="s">
        <v>39</v>
      </c>
      <c r="C109" s="15">
        <v>55691.474699999999</v>
      </c>
      <c r="D109" s="15">
        <v>2.5999999999999999E-3</v>
      </c>
      <c r="E109">
        <f>+(C109-C$7)/C$8</f>
        <v>31105.556821049089</v>
      </c>
      <c r="F109">
        <f>ROUND(2*E109,0)/2</f>
        <v>31105.5</v>
      </c>
      <c r="G109">
        <f>+C109-(C$7+F109*C$8)</f>
        <v>3.2427999998617452E-2</v>
      </c>
      <c r="J109">
        <f>+G109</f>
        <v>3.2427999998617452E-2</v>
      </c>
      <c r="O109">
        <f ca="1">+C$11+C$12*F109</f>
        <v>3.1065892823525933E-2</v>
      </c>
      <c r="Q109" s="1">
        <f>+C109-15018.5</f>
        <v>40672.974699999999</v>
      </c>
    </row>
    <row r="110" spans="1:17" x14ac:dyDescent="0.2">
      <c r="A110" s="60" t="s">
        <v>59</v>
      </c>
      <c r="B110" s="61" t="s">
        <v>42</v>
      </c>
      <c r="C110" s="60">
        <v>55844.708100000003</v>
      </c>
      <c r="D110" s="60">
        <v>4.0000000000000002E-4</v>
      </c>
      <c r="E110">
        <f>+(C110-C$7)/C$8</f>
        <v>31374.055727662682</v>
      </c>
      <c r="F110">
        <f>ROUND(2*E110,0)/2</f>
        <v>31374</v>
      </c>
      <c r="G110">
        <f>+C110-(C$7+F110*C$8)</f>
        <v>3.1804000005649868E-2</v>
      </c>
      <c r="K110">
        <f>+G110</f>
        <v>3.1804000005649868E-2</v>
      </c>
      <c r="O110">
        <f ca="1">+C$11+C$12*F110</f>
        <v>3.1462904910917092E-2</v>
      </c>
      <c r="Q110" s="1">
        <f>+C110-15018.5</f>
        <v>40826.208100000003</v>
      </c>
    </row>
    <row r="111" spans="1:17" x14ac:dyDescent="0.2">
      <c r="A111" s="70" t="s">
        <v>423</v>
      </c>
      <c r="B111" s="71" t="s">
        <v>39</v>
      </c>
      <c r="C111" s="72">
        <v>56091.536800000002</v>
      </c>
      <c r="D111" s="72">
        <v>1E-4</v>
      </c>
      <c r="E111">
        <f>+(C111-C$7)/C$8</f>
        <v>31806.554360929662</v>
      </c>
      <c r="F111">
        <f>ROUND(2*E111,0)/2</f>
        <v>31806.5</v>
      </c>
      <c r="G111">
        <f>+C111-(C$7+F111*C$8)</f>
        <v>3.1024000003526453E-2</v>
      </c>
      <c r="K111">
        <f>+G111</f>
        <v>3.1024000003526453E-2</v>
      </c>
      <c r="O111">
        <f ca="1">+C$11+C$12*F111</f>
        <v>3.2102412277012729E-2</v>
      </c>
      <c r="Q111" s="1">
        <f>+C111-15018.5</f>
        <v>41073.036800000002</v>
      </c>
    </row>
    <row r="112" spans="1:17" x14ac:dyDescent="0.2">
      <c r="A112" s="62" t="s">
        <v>69</v>
      </c>
      <c r="B112" s="63" t="s">
        <v>42</v>
      </c>
      <c r="C112" s="64">
        <v>56203.681400000001</v>
      </c>
      <c r="D112" s="64">
        <v>4.0000000000000002E-4</v>
      </c>
      <c r="E112">
        <f>+(C112-C$7)/C$8</f>
        <v>32003.056575738039</v>
      </c>
      <c r="F112">
        <f>ROUND(2*E112,0)/2</f>
        <v>32003</v>
      </c>
      <c r="G112">
        <f>+C112-(C$7+F112*C$8)</f>
        <v>3.2288000002154149E-2</v>
      </c>
      <c r="K112">
        <f>+G112</f>
        <v>3.2288000002154149E-2</v>
      </c>
      <c r="O112">
        <f ca="1">+C$11+C$12*F112</f>
        <v>3.2392963022533638E-2</v>
      </c>
      <c r="Q112" s="1">
        <f>+C112-15018.5</f>
        <v>41185.181400000001</v>
      </c>
    </row>
    <row r="113" spans="1:17" x14ac:dyDescent="0.2">
      <c r="A113" s="62" t="s">
        <v>71</v>
      </c>
      <c r="B113" s="63" t="s">
        <v>42</v>
      </c>
      <c r="C113" s="64">
        <v>56498.7353</v>
      </c>
      <c r="D113" s="64">
        <v>2.0000000000000001E-4</v>
      </c>
      <c r="E113">
        <f>+(C113-C$7)/C$8</f>
        <v>32520.056456586954</v>
      </c>
      <c r="F113">
        <f>ROUND(2*E113,0)/2</f>
        <v>32520</v>
      </c>
      <c r="G113">
        <f>+C113-(C$7+F113*C$8)</f>
        <v>3.2220000000961591E-2</v>
      </c>
      <c r="K113">
        <f>+G113</f>
        <v>3.2220000000961591E-2</v>
      </c>
      <c r="O113">
        <f ca="1">+C$11+C$12*F113</f>
        <v>3.3157414602352005E-2</v>
      </c>
      <c r="Q113" s="1">
        <f>+C113-15018.5</f>
        <v>41480.2353</v>
      </c>
    </row>
    <row r="114" spans="1:17" x14ac:dyDescent="0.2">
      <c r="A114" s="65" t="s">
        <v>72</v>
      </c>
      <c r="B114" s="66" t="s">
        <v>42</v>
      </c>
      <c r="C114" s="65">
        <v>56891.381999999998</v>
      </c>
      <c r="D114" s="65">
        <v>3.0999999999999999E-3</v>
      </c>
      <c r="E114">
        <f>+(C114-C$7)/C$8</f>
        <v>33208.060570803776</v>
      </c>
      <c r="F114">
        <f>ROUND(2*E114,0)/2</f>
        <v>33208</v>
      </c>
      <c r="G114">
        <f>+C114-(C$7+F114*C$8)</f>
        <v>3.4568000002764165E-2</v>
      </c>
      <c r="J114">
        <f>+G114</f>
        <v>3.4568000002764165E-2</v>
      </c>
      <c r="O114">
        <f ca="1">+C$11+C$12*F114</f>
        <v>3.417471186911223E-2</v>
      </c>
      <c r="Q114" s="1">
        <f>+C114-15018.5</f>
        <v>41872.881999999998</v>
      </c>
    </row>
    <row r="115" spans="1:17" x14ac:dyDescent="0.2">
      <c r="A115" s="62" t="s">
        <v>70</v>
      </c>
      <c r="B115" s="63" t="s">
        <v>42</v>
      </c>
      <c r="C115" s="64">
        <v>56929.618300000002</v>
      </c>
      <c r="D115" s="64">
        <v>2.0000000000000001E-4</v>
      </c>
      <c r="E115">
        <f>+(C115-C$7)/C$8</f>
        <v>33275.05904987525</v>
      </c>
      <c r="F115">
        <f>ROUND(2*E115,0)/2</f>
        <v>33275</v>
      </c>
      <c r="G115">
        <f>+C115-(C$7+F115*C$8)</f>
        <v>3.3699999999953434E-2</v>
      </c>
      <c r="K115">
        <f>+G115</f>
        <v>3.3699999999953434E-2</v>
      </c>
      <c r="O115">
        <f ca="1">+C$11+C$12*F115</f>
        <v>3.4273780062241493E-2</v>
      </c>
      <c r="Q115" s="1">
        <f>+C115-15018.5</f>
        <v>41911.118300000002</v>
      </c>
    </row>
    <row r="116" spans="1:17" x14ac:dyDescent="0.2">
      <c r="A116" s="67" t="s">
        <v>420</v>
      </c>
      <c r="B116" s="68" t="s">
        <v>42</v>
      </c>
      <c r="C116" s="69">
        <v>57213.830800000003</v>
      </c>
      <c r="D116" s="69">
        <v>2.0000000000000001E-4</v>
      </c>
      <c r="E116">
        <f>+(C116-C$7)/C$8</f>
        <v>33773.062393114473</v>
      </c>
      <c r="F116">
        <f>ROUND(2*E116,0)/2</f>
        <v>33773</v>
      </c>
      <c r="G116">
        <f>+C116-(C$7+F116*C$8)</f>
        <v>3.5608000005595386E-2</v>
      </c>
      <c r="K116">
        <f>+G116</f>
        <v>3.5608000005595386E-2</v>
      </c>
      <c r="O116">
        <f ca="1">+C$11+C$12*F116</f>
        <v>3.5010137676844098E-2</v>
      </c>
      <c r="Q116" s="1">
        <f>+C116-15018.5</f>
        <v>42195.330800000003</v>
      </c>
    </row>
    <row r="117" spans="1:17" x14ac:dyDescent="0.2">
      <c r="A117" s="67" t="s">
        <v>421</v>
      </c>
      <c r="B117" s="68" t="s">
        <v>42</v>
      </c>
      <c r="C117" s="69">
        <v>57623.597500000003</v>
      </c>
      <c r="D117" s="69">
        <v>2.0000000000000001E-4</v>
      </c>
      <c r="E117">
        <f>+(C117-C$7)/C$8</f>
        <v>34491.06454484287</v>
      </c>
      <c r="F117">
        <f>ROUND(2*E117,0)/2</f>
        <v>34491</v>
      </c>
      <c r="G117">
        <f>+C117-(C$7+F117*C$8)</f>
        <v>3.6835999999311753E-2</v>
      </c>
      <c r="K117">
        <f>+G117</f>
        <v>3.6835999999311753E-2</v>
      </c>
      <c r="O117">
        <f ca="1">+C$11+C$12*F117</f>
        <v>3.6071793836050262E-2</v>
      </c>
      <c r="Q117" s="1">
        <f>+C117-15018.5</f>
        <v>42605.097500000003</v>
      </c>
    </row>
    <row r="118" spans="1:17" x14ac:dyDescent="0.2">
      <c r="A118" s="70" t="s">
        <v>422</v>
      </c>
      <c r="B118" s="71" t="s">
        <v>42</v>
      </c>
      <c r="C118" s="72">
        <v>57931.776400000002</v>
      </c>
      <c r="D118" s="72">
        <v>2.9999999999999997E-4</v>
      </c>
      <c r="E118">
        <f>+(C118-C$7)/C$8</f>
        <v>35031.062337043375</v>
      </c>
      <c r="F118">
        <f>ROUND(2*E118,0)/2</f>
        <v>35031</v>
      </c>
      <c r="G118">
        <f>+C118-(C$7+F118*C$8)</f>
        <v>3.5576000002038199E-2</v>
      </c>
      <c r="K118">
        <f>+G118</f>
        <v>3.5576000002038199E-2</v>
      </c>
      <c r="O118">
        <f ca="1">+C$11+C$12*F118</f>
        <v>3.6870253900077185E-2</v>
      </c>
      <c r="Q118" s="1">
        <f>+C118-15018.5</f>
        <v>42913.276400000002</v>
      </c>
    </row>
    <row r="119" spans="1:17" x14ac:dyDescent="0.2">
      <c r="A119" s="70" t="s">
        <v>424</v>
      </c>
      <c r="B119" s="73" t="s">
        <v>42</v>
      </c>
      <c r="C119" s="70">
        <v>58079.591099999998</v>
      </c>
      <c r="D119" s="70">
        <v>2.0000000000000001E-4</v>
      </c>
      <c r="E119">
        <f>+(C119-C$7)/C$8</f>
        <v>35290.066479295747</v>
      </c>
      <c r="F119">
        <f>ROUND(2*E119,0)/2</f>
        <v>35290</v>
      </c>
      <c r="G119">
        <f>+C119-(C$7+F119*C$8)</f>
        <v>3.7940000001981389E-2</v>
      </c>
      <c r="K119">
        <f>+G119</f>
        <v>3.7940000001981389E-2</v>
      </c>
      <c r="O119">
        <f ca="1">+C$11+C$12*F119</f>
        <v>3.7253219004860463E-2</v>
      </c>
      <c r="Q119" s="1">
        <f>+C119-15018.5</f>
        <v>43061.091099999998</v>
      </c>
    </row>
    <row r="120" spans="1:17" x14ac:dyDescent="0.2">
      <c r="A120" s="77" t="s">
        <v>426</v>
      </c>
      <c r="B120" s="78" t="s">
        <v>42</v>
      </c>
      <c r="C120" s="79">
        <v>58330.700799999999</v>
      </c>
      <c r="D120" s="79">
        <v>2.0000000000000001E-4</v>
      </c>
      <c r="E120">
        <f>+(C120-C$7)/C$8</f>
        <v>35730.066374162438</v>
      </c>
      <c r="F120">
        <f>ROUND(2*E120,0)/2</f>
        <v>35730</v>
      </c>
      <c r="G120">
        <f>+C120-(C$7+F120*C$8)</f>
        <v>3.7879999996221159E-2</v>
      </c>
      <c r="K120">
        <f>+G120</f>
        <v>3.7879999996221159E-2</v>
      </c>
      <c r="O120">
        <f ca="1">+C$11+C$12*F120</f>
        <v>3.7903816094067587E-2</v>
      </c>
      <c r="Q120" s="1">
        <f>+C120-15018.5</f>
        <v>43312.200799999999</v>
      </c>
    </row>
    <row r="121" spans="1:17" x14ac:dyDescent="0.2">
      <c r="A121" s="77" t="s">
        <v>426</v>
      </c>
      <c r="B121" s="78" t="s">
        <v>42</v>
      </c>
      <c r="C121" s="79">
        <v>58345.5389</v>
      </c>
      <c r="D121" s="79">
        <v>2.9999999999999997E-4</v>
      </c>
      <c r="E121">
        <f>+(C121-C$7)/C$8</f>
        <v>35756.066016709185</v>
      </c>
      <c r="F121">
        <f>ROUND(2*E121,0)/2</f>
        <v>35756</v>
      </c>
      <c r="G121">
        <f>+C121-(C$7+F121*C$8)</f>
        <v>3.7675999999919441E-2</v>
      </c>
      <c r="K121">
        <f>+G121</f>
        <v>3.7675999999919441E-2</v>
      </c>
      <c r="O121">
        <f ca="1">+C$11+C$12*F121</f>
        <v>3.7942260467520736E-2</v>
      </c>
      <c r="Q121" s="1">
        <f>+C121-15018.5</f>
        <v>43327.0389</v>
      </c>
    </row>
    <row r="122" spans="1:17" x14ac:dyDescent="0.2">
      <c r="A122" s="75" t="s">
        <v>0</v>
      </c>
      <c r="B122" s="76" t="s">
        <v>39</v>
      </c>
      <c r="C122" s="75">
        <v>58371.506000000001</v>
      </c>
      <c r="D122" s="75">
        <v>1E-4</v>
      </c>
      <c r="E122">
        <f>+(C122-C$7)/C$8</f>
        <v>35801.566135860274</v>
      </c>
      <c r="F122">
        <f>ROUND(2*E122,0)/2</f>
        <v>35801.5</v>
      </c>
      <c r="G122">
        <f>+C122-(C$7+F122*C$8)</f>
        <v>3.7744000001111999E-2</v>
      </c>
      <c r="K122">
        <f>+G122</f>
        <v>3.7744000001111999E-2</v>
      </c>
      <c r="O122">
        <f ca="1">+C$11+C$12*F122</f>
        <v>3.8009538121063745E-2</v>
      </c>
      <c r="Q122" s="1">
        <f>+C122-15018.5</f>
        <v>43353.006000000001</v>
      </c>
    </row>
    <row r="123" spans="1:17" x14ac:dyDescent="0.2">
      <c r="A123" s="77" t="s">
        <v>427</v>
      </c>
      <c r="B123" s="78" t="s">
        <v>42</v>
      </c>
      <c r="C123" s="79">
        <v>58690.815799999997</v>
      </c>
      <c r="D123" s="79">
        <v>2.0000000000000001E-4</v>
      </c>
      <c r="E123">
        <f>+(C123-C$7)/C$8</f>
        <v>36361.067733886564</v>
      </c>
      <c r="F123">
        <f>ROUND(2*E123,0)/2</f>
        <v>36361</v>
      </c>
      <c r="G123">
        <f>+C123-(C$7+F123*C$8)</f>
        <v>3.8655999996990431E-2</v>
      </c>
      <c r="K123">
        <f>+G123</f>
        <v>3.8655999996990431E-2</v>
      </c>
      <c r="O123">
        <f ca="1">+C$11+C$12*F123</f>
        <v>3.8836831465180521E-2</v>
      </c>
      <c r="Q123" s="1">
        <f>+C123-15018.5</f>
        <v>43672.315799999997</v>
      </c>
    </row>
    <row r="124" spans="1:17" x14ac:dyDescent="0.2">
      <c r="A124" s="80" t="s">
        <v>428</v>
      </c>
      <c r="B124" s="81" t="s">
        <v>42</v>
      </c>
      <c r="C124" s="82">
        <v>58725.628799999999</v>
      </c>
      <c r="D124" s="82">
        <v>2.0000000000000001E-4</v>
      </c>
      <c r="E124">
        <f>+(C124-C$7)/C$8</f>
        <v>36422.067832010987</v>
      </c>
      <c r="F124">
        <f>ROUND(2*E124,0)/2</f>
        <v>36422</v>
      </c>
      <c r="G124">
        <f>+C124-(C$7+F124*C$8)</f>
        <v>3.8712000001396518E-2</v>
      </c>
      <c r="K124">
        <f>+G124</f>
        <v>3.8712000001396518E-2</v>
      </c>
      <c r="O124">
        <f ca="1">+C$11+C$12*F124</f>
        <v>3.8927027879820601E-2</v>
      </c>
      <c r="Q124" s="1">
        <f>+C124-15018.5</f>
        <v>43707.128799999999</v>
      </c>
    </row>
    <row r="125" spans="1:17" x14ac:dyDescent="0.2">
      <c r="A125" s="80" t="s">
        <v>428</v>
      </c>
      <c r="B125" s="81" t="s">
        <v>39</v>
      </c>
      <c r="C125" s="82">
        <v>58726.485000000001</v>
      </c>
      <c r="D125" s="82">
        <v>1E-4</v>
      </c>
      <c r="E125">
        <f>+(C125-C$7)/C$8</f>
        <v>36423.568084330931</v>
      </c>
      <c r="F125">
        <f>ROUND(2*E125,0)/2</f>
        <v>36423.5</v>
      </c>
      <c r="G125">
        <f>+C125-(C$7+F125*C$8)</f>
        <v>3.8855999999213964E-2</v>
      </c>
      <c r="K125">
        <f>+G125</f>
        <v>3.8855999999213964E-2</v>
      </c>
      <c r="O125">
        <f ca="1">+C$11+C$12*F125</f>
        <v>3.8929245824442897E-2</v>
      </c>
      <c r="Q125" s="1">
        <f>+C125-15018.5</f>
        <v>43707.985000000001</v>
      </c>
    </row>
    <row r="126" spans="1:17" x14ac:dyDescent="0.2">
      <c r="A126" s="80" t="s">
        <v>428</v>
      </c>
      <c r="B126" s="81" t="s">
        <v>42</v>
      </c>
      <c r="C126" s="82">
        <v>58765.578699999998</v>
      </c>
      <c r="D126" s="82">
        <v>2.0000000000000001E-4</v>
      </c>
      <c r="E126">
        <f>+(C126-C$7)/C$8</f>
        <v>36492.068918388512</v>
      </c>
      <c r="F126">
        <f>ROUND(2*E126,0)/2</f>
        <v>36492</v>
      </c>
      <c r="G126">
        <f>+C126-(C$7+F126*C$8)</f>
        <v>3.9332000000285916E-2</v>
      </c>
      <c r="K126">
        <f>+G126</f>
        <v>3.9332000000285916E-2</v>
      </c>
      <c r="O126">
        <f ca="1">+C$11+C$12*F126</f>
        <v>3.9030531962194463E-2</v>
      </c>
      <c r="Q126" s="1">
        <f>+C126-15018.5</f>
        <v>43747.078699999998</v>
      </c>
    </row>
    <row r="127" spans="1:17" x14ac:dyDescent="0.2">
      <c r="A127" s="80" t="s">
        <v>429</v>
      </c>
      <c r="B127" s="81" t="s">
        <v>42</v>
      </c>
      <c r="C127" s="82">
        <v>59017.829899999997</v>
      </c>
      <c r="D127" s="82">
        <v>2.9999999999999997E-4</v>
      </c>
      <c r="E127">
        <f>+(C127-C$7)/C$8</f>
        <v>36934.068974459609</v>
      </c>
      <c r="F127">
        <f>ROUND(2*E127,0)/2</f>
        <v>36934</v>
      </c>
      <c r="G127">
        <f>+C127-(C$7+F127*C$8)</f>
        <v>3.9363999996567145E-2</v>
      </c>
      <c r="K127">
        <f>+G127</f>
        <v>3.9363999996567145E-2</v>
      </c>
      <c r="O127">
        <f ca="1">+C$11+C$12*F127</f>
        <v>3.9684086310897981E-2</v>
      </c>
      <c r="Q127" s="1">
        <f>+C127-15018.5</f>
        <v>43999.329899999997</v>
      </c>
    </row>
    <row r="128" spans="1:17" ht="12" customHeight="1" x14ac:dyDescent="0.2">
      <c r="A128" s="83" t="s">
        <v>430</v>
      </c>
      <c r="B128" s="78" t="s">
        <v>42</v>
      </c>
      <c r="C128" s="79">
        <v>59068.623500000002</v>
      </c>
      <c r="D128" s="79">
        <v>2.0000000000000001E-4</v>
      </c>
      <c r="E128">
        <f>+(C128-C$7)/C$8</f>
        <v>37023.070628557012</v>
      </c>
      <c r="F128">
        <f>ROUND(2*E128,0)/2</f>
        <v>37023</v>
      </c>
      <c r="G128">
        <f>+C128-(C$7+F128*C$8)</f>
        <v>4.0308000003278721E-2</v>
      </c>
      <c r="K128">
        <f>+G128</f>
        <v>4.0308000003278721E-2</v>
      </c>
      <c r="O128">
        <f ca="1">+C$11+C$12*F128</f>
        <v>3.9815684358487605E-2</v>
      </c>
      <c r="Q128" s="1">
        <f>+C128-15018.5</f>
        <v>44050.123500000002</v>
      </c>
    </row>
    <row r="129" spans="1:24" s="88" customFormat="1" ht="12" customHeight="1" x14ac:dyDescent="0.2">
      <c r="A129" s="83" t="s">
        <v>430</v>
      </c>
      <c r="B129" s="78" t="s">
        <v>42</v>
      </c>
      <c r="C129" s="79">
        <v>59092.592499999999</v>
      </c>
      <c r="D129" s="79">
        <v>2.9999999999999997E-4</v>
      </c>
      <c r="E129" s="88">
        <f>+(C129-C$7)/C$8</f>
        <v>37065.069633295017</v>
      </c>
      <c r="F129" s="88">
        <f>ROUND(2*E129,0)/2</f>
        <v>37065</v>
      </c>
      <c r="G129" s="88">
        <f>+C129-(C$7+F129*C$8)</f>
        <v>3.974000000016531E-2</v>
      </c>
      <c r="K129" s="88">
        <f>+G129</f>
        <v>3.974000000016531E-2</v>
      </c>
      <c r="O129" s="88">
        <f ca="1">+C$11+C$12*F129</f>
        <v>3.9877786807911916E-2</v>
      </c>
      <c r="Q129" s="89">
        <f>+C129-15018.5</f>
        <v>44074.092499999999</v>
      </c>
    </row>
    <row r="130" spans="1:24" s="88" customFormat="1" ht="12" customHeight="1" x14ac:dyDescent="0.2">
      <c r="A130" s="83" t="s">
        <v>430</v>
      </c>
      <c r="B130" s="78" t="s">
        <v>42</v>
      </c>
      <c r="C130" s="79">
        <v>59103.4355</v>
      </c>
      <c r="D130" s="79">
        <v>1E-4</v>
      </c>
      <c r="E130" s="88">
        <f>+(C130-C$7)/C$8</f>
        <v>37084.068974459617</v>
      </c>
      <c r="F130" s="88">
        <f>ROUND(2*E130,0)/2</f>
        <v>37084</v>
      </c>
      <c r="G130" s="88">
        <f>+C130-(C$7+F130*C$8)</f>
        <v>3.9364000003843103E-2</v>
      </c>
      <c r="K130" s="88">
        <f>+G130</f>
        <v>3.9364000003843103E-2</v>
      </c>
      <c r="O130" s="88">
        <f ca="1">+C$11+C$12*F130</f>
        <v>3.9905880773127678E-2</v>
      </c>
      <c r="Q130" s="89">
        <f>+C130-15018.5</f>
        <v>44084.9355</v>
      </c>
    </row>
    <row r="131" spans="1:24" s="88" customFormat="1" ht="12" customHeight="1" x14ac:dyDescent="0.2">
      <c r="A131" s="83" t="s">
        <v>431</v>
      </c>
      <c r="B131" s="78" t="s">
        <v>42</v>
      </c>
      <c r="C131" s="79">
        <v>59348.839200000002</v>
      </c>
      <c r="D131" s="79">
        <v>2.9999999999999997E-4</v>
      </c>
      <c r="E131" s="88">
        <f>+(C131-C$7)/C$8</f>
        <v>37514.070691637004</v>
      </c>
      <c r="F131" s="88">
        <f>ROUND(2*E131,0)/2</f>
        <v>37514</v>
      </c>
      <c r="G131" s="88">
        <f>+C131-(C$7+F131*C$8)</f>
        <v>4.0344000008190051E-2</v>
      </c>
      <c r="K131" s="88">
        <f>+G131</f>
        <v>4.0344000008190051E-2</v>
      </c>
      <c r="O131" s="88">
        <f ca="1">+C$11+C$12*F131</f>
        <v>4.0541691564852822E-2</v>
      </c>
      <c r="Q131" s="89">
        <f>+C131-15018.5</f>
        <v>44330.339200000002</v>
      </c>
    </row>
    <row r="132" spans="1:24" s="88" customFormat="1" ht="12" customHeight="1" x14ac:dyDescent="0.2">
      <c r="A132" s="85" t="s">
        <v>434</v>
      </c>
      <c r="B132" s="84" t="s">
        <v>42</v>
      </c>
      <c r="C132" s="90">
        <v>59378.515560000204</v>
      </c>
      <c r="D132" s="90">
        <v>1.25E-3</v>
      </c>
      <c r="E132" s="88">
        <f>+(C132-C$7)/C$8</f>
        <v>37566.070257086343</v>
      </c>
      <c r="F132" s="88">
        <f>ROUND(2*E132,0)/2</f>
        <v>37566</v>
      </c>
      <c r="G132" s="88">
        <f>+C132-(C$7+F132*C$8)</f>
        <v>4.0096000200719573E-2</v>
      </c>
      <c r="K132" s="88">
        <f>+G132</f>
        <v>4.0096000200719573E-2</v>
      </c>
      <c r="O132" s="88">
        <f ca="1">+C$11+C$12*F132</f>
        <v>4.0618580311759113E-2</v>
      </c>
      <c r="Q132" s="89">
        <f>+C132-15018.5</f>
        <v>44360.015560000204</v>
      </c>
    </row>
    <row r="133" spans="1:24" s="88" customFormat="1" ht="12" customHeight="1" x14ac:dyDescent="0.2">
      <c r="A133" s="85" t="s">
        <v>432</v>
      </c>
      <c r="B133" s="84" t="s">
        <v>39</v>
      </c>
      <c r="C133" s="90">
        <v>59481.521699999998</v>
      </c>
      <c r="D133" s="91">
        <v>1E-4</v>
      </c>
      <c r="E133" s="88">
        <f>+(C133-C$7)/C$8</f>
        <v>37746.559862906164</v>
      </c>
      <c r="F133" s="88">
        <f>ROUND(2*E133,0)/2</f>
        <v>37746.5</v>
      </c>
      <c r="O133" s="88">
        <f ca="1">+C$11+C$12*F133</f>
        <v>4.0885472981308853E-2</v>
      </c>
      <c r="Q133" s="89">
        <f>+C133-15018.5</f>
        <v>44463.021699999998</v>
      </c>
      <c r="U133" s="88">
        <f>+C133-(C$7+F133*C$8)</f>
        <v>3.4163999996962957E-2</v>
      </c>
    </row>
    <row r="134" spans="1:24" s="88" customFormat="1" ht="12" customHeight="1" x14ac:dyDescent="0.2">
      <c r="A134" s="85" t="s">
        <v>432</v>
      </c>
      <c r="B134" s="84" t="s">
        <v>42</v>
      </c>
      <c r="C134" s="90">
        <v>59498.356299999999</v>
      </c>
      <c r="D134" s="91">
        <v>2.9999999999999997E-4</v>
      </c>
      <c r="E134" s="88">
        <f>+(C134-C$7)/C$8</f>
        <v>37776.057816311084</v>
      </c>
      <c r="F134" s="88">
        <f>ROUND(2*E134,0)/2</f>
        <v>37776</v>
      </c>
      <c r="O134" s="88">
        <f ca="1">+C$11+C$12*F134</f>
        <v>4.0929092558880699E-2</v>
      </c>
      <c r="Q134" s="89">
        <f>+C134-15018.5</f>
        <v>44479.856299999999</v>
      </c>
      <c r="U134" s="88">
        <f>+C134-(C$7+F134*C$8)</f>
        <v>3.2996000001730863E-2</v>
      </c>
    </row>
    <row r="135" spans="1:24" s="88" customFormat="1" ht="12" customHeight="1" x14ac:dyDescent="0.2">
      <c r="A135" s="85" t="s">
        <v>432</v>
      </c>
      <c r="B135" s="84" t="s">
        <v>42</v>
      </c>
      <c r="C135" s="90">
        <v>59514.337800000001</v>
      </c>
      <c r="D135" s="91">
        <v>1E-4</v>
      </c>
      <c r="E135" s="88">
        <f>+(C135-C$7)/C$8</f>
        <v>37804.060949283696</v>
      </c>
      <c r="F135" s="88">
        <f>ROUND(2*E135,0)/2</f>
        <v>37804</v>
      </c>
      <c r="O135" s="88">
        <f ca="1">+C$11+C$12*F135</f>
        <v>4.0970494191830242E-2</v>
      </c>
      <c r="Q135" s="89">
        <f>+C135-15018.5</f>
        <v>44495.837800000001</v>
      </c>
      <c r="U135" s="88">
        <f>+C135-(C$7+F135*C$8)</f>
        <v>3.4784000003128313E-2</v>
      </c>
    </row>
    <row r="136" spans="1:24" s="88" customFormat="1" ht="12" customHeight="1" x14ac:dyDescent="0.2">
      <c r="A136" s="85" t="s">
        <v>433</v>
      </c>
      <c r="B136" s="84" t="s">
        <v>42</v>
      </c>
      <c r="C136" s="90">
        <v>59791.707199999997</v>
      </c>
      <c r="D136" s="91">
        <v>2.9999999999999997E-4</v>
      </c>
      <c r="E136" s="88">
        <f>+(C136-C$7)/C$8</f>
        <v>38290.073663405194</v>
      </c>
      <c r="F136" s="88">
        <f>ROUND(2*E136,0)/2</f>
        <v>38290</v>
      </c>
      <c r="G136" s="88">
        <f>+C136-(C$7+F136*C$8)</f>
        <v>4.2039999992994126E-2</v>
      </c>
      <c r="K136" s="88">
        <f>+G136</f>
        <v>4.2039999992994126E-2</v>
      </c>
      <c r="O136" s="88">
        <f ca="1">+C$11+C$12*F136</f>
        <v>4.1689108249454467E-2</v>
      </c>
      <c r="Q136" s="89">
        <f>+C136-15018.5</f>
        <v>44773.207199999997</v>
      </c>
    </row>
    <row r="137" spans="1:24" s="88" customFormat="1" ht="12" customHeight="1" x14ac:dyDescent="0.2">
      <c r="A137" s="86" t="s">
        <v>435</v>
      </c>
      <c r="B137" s="87" t="s">
        <v>39</v>
      </c>
      <c r="C137" s="90">
        <v>59868.467499999999</v>
      </c>
      <c r="D137" s="91">
        <v>2.0000000000000001E-4</v>
      </c>
      <c r="E137" s="88">
        <f>+(C137-C$7)/C$8</f>
        <v>38424.574735764952</v>
      </c>
      <c r="F137" s="88">
        <f>ROUND(2*E137,0)/2</f>
        <v>38424.5</v>
      </c>
      <c r="G137" s="88">
        <f>+C137-(C$7+F137*C$8)</f>
        <v>4.2652000003727153E-2</v>
      </c>
      <c r="K137" s="88">
        <f>+G137</f>
        <v>4.2652000003727153E-2</v>
      </c>
      <c r="O137" s="88">
        <f ca="1">+C$11+C$12*F137</f>
        <v>4.1887983950587099E-2</v>
      </c>
      <c r="Q137" s="89">
        <f>+C137-15018.5</f>
        <v>44849.967499999999</v>
      </c>
    </row>
    <row r="138" spans="1:24" s="88" customFormat="1" ht="12" customHeight="1" x14ac:dyDescent="0.2">
      <c r="A138" s="86" t="s">
        <v>436</v>
      </c>
      <c r="B138" s="92" t="s">
        <v>42</v>
      </c>
      <c r="C138" s="93">
        <v>60174.651299999998</v>
      </c>
      <c r="D138" s="93">
        <v>4.0000000000000002E-4</v>
      </c>
      <c r="E138" s="88">
        <f>+(C138-C$7)/C$8</f>
        <v>38961.076670217837</v>
      </c>
      <c r="F138" s="88">
        <f>ROUND(2*E138,0)/2</f>
        <v>38961</v>
      </c>
      <c r="G138" s="88">
        <f>+C138-(C$7+F138*C$8)</f>
        <v>4.3755999999120831E-2</v>
      </c>
      <c r="K138" s="88">
        <f>+G138</f>
        <v>4.3755999999120831E-2</v>
      </c>
      <c r="O138" s="88">
        <f ca="1">+C$11+C$12*F138</f>
        <v>4.2681268810495325E-2</v>
      </c>
      <c r="Q138" s="89">
        <f>+C138-15018.5</f>
        <v>45156.151299999998</v>
      </c>
    </row>
    <row r="139" spans="1:24" s="88" customFormat="1" ht="12" customHeight="1" x14ac:dyDescent="0.2">
      <c r="A139" s="85" t="s">
        <v>443</v>
      </c>
      <c r="B139" s="105" t="s">
        <v>42</v>
      </c>
      <c r="C139" s="104">
        <v>60470.845500000003</v>
      </c>
      <c r="D139" s="106">
        <v>2.0000000000000001E-4</v>
      </c>
      <c r="E139" s="88">
        <f>+(C139-C$7)/C$8</f>
        <v>39480.074609604984</v>
      </c>
      <c r="F139" s="88">
        <f>ROUND(2*E139,0)/2</f>
        <v>39480</v>
      </c>
      <c r="G139" s="88">
        <f>+C139-(C$7+F139*C$8)</f>
        <v>4.2580000001180451E-2</v>
      </c>
      <c r="K139" s="88">
        <f>+G139</f>
        <v>4.2580000001180451E-2</v>
      </c>
      <c r="O139" s="88">
        <f ca="1">+C$11+C$12*F139</f>
        <v>4.3448677649810093E-2</v>
      </c>
      <c r="Q139" s="89">
        <f>+C139-15018.5</f>
        <v>45452.345500000003</v>
      </c>
      <c r="R139"/>
      <c r="S139"/>
      <c r="T139"/>
      <c r="U139"/>
      <c r="V139"/>
      <c r="W139"/>
      <c r="X139"/>
    </row>
    <row r="140" spans="1:24" x14ac:dyDescent="0.2">
      <c r="A140" s="103" t="s">
        <v>442</v>
      </c>
      <c r="B140" s="92" t="s">
        <v>42</v>
      </c>
      <c r="C140" s="104">
        <v>60524.492969999999</v>
      </c>
      <c r="D140" s="103">
        <v>1.0499999999999999E-3</v>
      </c>
      <c r="E140" s="88">
        <f>+(C140-C$7)/C$8</f>
        <v>39574.076876980012</v>
      </c>
      <c r="F140" s="88">
        <f>ROUND(2*E140,0)/2</f>
        <v>39574</v>
      </c>
      <c r="G140" s="88">
        <f>+C140-(C$7+F140*C$8)</f>
        <v>4.3874000002688263E-2</v>
      </c>
      <c r="H140" s="88"/>
      <c r="I140" s="88"/>
      <c r="J140" s="88"/>
      <c r="K140" s="88">
        <f>+G140</f>
        <v>4.3874000002688263E-2</v>
      </c>
      <c r="L140" s="88"/>
      <c r="M140" s="88"/>
      <c r="N140" s="88"/>
      <c r="O140" s="88">
        <f ca="1">+C$11+C$12*F140</f>
        <v>4.3587668846140702E-2</v>
      </c>
      <c r="P140" s="88"/>
      <c r="Q140" s="89">
        <f>+C140-15018.5</f>
        <v>45505.992969999999</v>
      </c>
      <c r="R140" s="88"/>
      <c r="S140" s="88"/>
      <c r="T140" s="88"/>
      <c r="U140" s="88"/>
      <c r="V140" s="88"/>
      <c r="W140" s="88"/>
      <c r="X140" s="88"/>
    </row>
    <row r="141" spans="1:24" x14ac:dyDescent="0.2">
      <c r="C141" s="18"/>
      <c r="D141" s="18"/>
    </row>
    <row r="142" spans="1:24" x14ac:dyDescent="0.2">
      <c r="C142" s="18"/>
      <c r="D142" s="18"/>
    </row>
    <row r="143" spans="1:24" x14ac:dyDescent="0.2">
      <c r="C143" s="18"/>
      <c r="D143" s="18"/>
    </row>
    <row r="144" spans="1:2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</sheetData>
  <protectedRanges>
    <protectedRange sqref="A121:D125" name="Range1"/>
  </protectedRanges>
  <sortState xmlns:xlrd2="http://schemas.microsoft.com/office/spreadsheetml/2017/richdata2" ref="A21:X144">
    <sortCondition ref="C21:C144"/>
  </sortState>
  <phoneticPr fontId="7" type="noConversion"/>
  <hyperlinks>
    <hyperlink ref="H64449" r:id="rId1" display="http://vsolj.cetus-net.org/bulletin.html" xr:uid="{00000000-0004-0000-0000-000000000000}"/>
    <hyperlink ref="H64442" r:id="rId2" display="https://www.aavso.org/ejaavso" xr:uid="{00000000-0004-0000-0000-000001000000}"/>
    <hyperlink ref="I64449" r:id="rId3" display="http://vsolj.cetus-net.org/bulletin.html" xr:uid="{00000000-0004-0000-0000-000002000000}"/>
    <hyperlink ref="AQ58100" r:id="rId4" display="http://cdsbib.u-strasbg.fr/cgi-bin/cdsbib?1990RMxAA..21..381G" xr:uid="{00000000-0004-0000-0000-000003000000}"/>
    <hyperlink ref="H64446" r:id="rId5" display="https://www.aavso.org/ejaavso" xr:uid="{00000000-0004-0000-0000-000004000000}"/>
    <hyperlink ref="AP5464" r:id="rId6" display="http://cdsbib.u-strasbg.fr/cgi-bin/cdsbib?1990RMxAA..21..381G" xr:uid="{00000000-0004-0000-0000-000005000000}"/>
    <hyperlink ref="AP5467" r:id="rId7" display="http://cdsbib.u-strasbg.fr/cgi-bin/cdsbib?1990RMxAA..21..381G" xr:uid="{00000000-0004-0000-0000-000006000000}"/>
    <hyperlink ref="AP5465" r:id="rId8" display="http://cdsbib.u-strasbg.fr/cgi-bin/cdsbib?1990RMxAA..21..381G" xr:uid="{00000000-0004-0000-0000-000007000000}"/>
    <hyperlink ref="AP5449" r:id="rId9" display="http://cdsbib.u-strasbg.fr/cgi-bin/cdsbib?1990RMxAA..21..381G" xr:uid="{00000000-0004-0000-0000-000008000000}"/>
    <hyperlink ref="AQ5678" r:id="rId10" display="http://cdsbib.u-strasbg.fr/cgi-bin/cdsbib?1990RMxAA..21..381G" xr:uid="{00000000-0004-0000-0000-000009000000}"/>
    <hyperlink ref="AQ5682" r:id="rId11" display="http://cdsbib.u-strasbg.fr/cgi-bin/cdsbib?1990RMxAA..21..381G" xr:uid="{00000000-0004-0000-0000-00000A000000}"/>
    <hyperlink ref="AQ65362" r:id="rId12" display="http://cdsbib.u-strasbg.fr/cgi-bin/cdsbib?1990RMxAA..21..381G" xr:uid="{00000000-0004-0000-0000-00000B000000}"/>
    <hyperlink ref="I2570" r:id="rId13" display="http://vsolj.cetus-net.org/bulletin.html" xr:uid="{00000000-0004-0000-0000-00000C000000}"/>
    <hyperlink ref="H2570" r:id="rId14" display="http://vsolj.cetus-net.org/bulletin.html" xr:uid="{00000000-0004-0000-0000-00000D000000}"/>
    <hyperlink ref="AQ487" r:id="rId15" display="http://cdsbib.u-strasbg.fr/cgi-bin/cdsbib?1990RMxAA..21..381G" xr:uid="{00000000-0004-0000-0000-00000E000000}"/>
    <hyperlink ref="AQ486" r:id="rId16" display="http://cdsbib.u-strasbg.fr/cgi-bin/cdsbib?1990RMxAA..21..381G" xr:uid="{00000000-0004-0000-0000-00000F000000}"/>
    <hyperlink ref="AP3740" r:id="rId17" display="http://cdsbib.u-strasbg.fr/cgi-bin/cdsbib?1990RMxAA..21..381G" xr:uid="{00000000-0004-0000-0000-000010000000}"/>
    <hyperlink ref="AP3758" r:id="rId18" display="http://cdsbib.u-strasbg.fr/cgi-bin/cdsbib?1990RMxAA..21..381G" xr:uid="{00000000-0004-0000-0000-000011000000}"/>
    <hyperlink ref="AP3759" r:id="rId19" display="http://cdsbib.u-strasbg.fr/cgi-bin/cdsbib?1990RMxAA..21..381G" xr:uid="{00000000-0004-0000-0000-000012000000}"/>
    <hyperlink ref="AP37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opLeftCell="A53" workbookViewId="0">
      <selection activeCell="A73" sqref="A73:D100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4" t="s">
        <v>73</v>
      </c>
      <c r="I1" s="45" t="s">
        <v>74</v>
      </c>
      <c r="J1" s="46" t="s">
        <v>75</v>
      </c>
    </row>
    <row r="2" spans="1:16" x14ac:dyDescent="0.2">
      <c r="I2" s="47" t="s">
        <v>76</v>
      </c>
      <c r="J2" s="48" t="s">
        <v>77</v>
      </c>
    </row>
    <row r="3" spans="1:16" x14ac:dyDescent="0.2">
      <c r="A3" s="49" t="s">
        <v>78</v>
      </c>
      <c r="I3" s="47" t="s">
        <v>79</v>
      </c>
      <c r="J3" s="48" t="s">
        <v>80</v>
      </c>
    </row>
    <row r="4" spans="1:16" x14ac:dyDescent="0.2">
      <c r="I4" s="47" t="s">
        <v>81</v>
      </c>
      <c r="J4" s="48" t="s">
        <v>80</v>
      </c>
    </row>
    <row r="5" spans="1:16" ht="13.5" thickBot="1" x14ac:dyDescent="0.25">
      <c r="I5" s="50" t="s">
        <v>82</v>
      </c>
      <c r="J5" s="51" t="s">
        <v>83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AOEB 2 </v>
      </c>
      <c r="B11" s="4" t="str">
        <f t="shared" ref="B11:B42" si="1">IF(H11=INT(H11),"I","II")</f>
        <v>I</v>
      </c>
      <c r="C11" s="18">
        <f t="shared" ref="C11:C42" si="2">1*G11</f>
        <v>43337.682000000001</v>
      </c>
      <c r="D11" s="17" t="str">
        <f t="shared" ref="D11:D42" si="3">VLOOKUP(F11,I$1:J$5,2,FALSE)</f>
        <v>vis</v>
      </c>
      <c r="E11" s="52">
        <f>VLOOKUP(C11,Active!C$21:E$964,3,FALSE)</f>
        <v>9458.9717261487585</v>
      </c>
      <c r="F11" s="4" t="s">
        <v>82</v>
      </c>
      <c r="G11" s="17" t="str">
        <f t="shared" ref="G11:G42" si="4">MID(I11,3,LEN(I11)-3)</f>
        <v>43337.682</v>
      </c>
      <c r="H11" s="18">
        <f t="shared" ref="H11:H42" si="5">1*K11</f>
        <v>9459</v>
      </c>
      <c r="I11" s="53" t="s">
        <v>85</v>
      </c>
      <c r="J11" s="54" t="s">
        <v>86</v>
      </c>
      <c r="K11" s="53">
        <v>9459</v>
      </c>
      <c r="L11" s="53" t="s">
        <v>87</v>
      </c>
      <c r="M11" s="54" t="s">
        <v>88</v>
      </c>
      <c r="N11" s="54"/>
      <c r="O11" s="55" t="s">
        <v>89</v>
      </c>
      <c r="P11" s="55" t="s">
        <v>90</v>
      </c>
    </row>
    <row r="12" spans="1:16" ht="12.75" customHeight="1" thickBot="1" x14ac:dyDescent="0.25">
      <c r="A12" s="18" t="str">
        <f t="shared" si="0"/>
        <v> AOEB 2 </v>
      </c>
      <c r="B12" s="4" t="str">
        <f t="shared" si="1"/>
        <v>I</v>
      </c>
      <c r="C12" s="18">
        <f t="shared" si="2"/>
        <v>43337.69</v>
      </c>
      <c r="D12" s="17" t="str">
        <f t="shared" si="3"/>
        <v>vis</v>
      </c>
      <c r="E12" s="52">
        <f>VLOOKUP(C12,Active!C$21:E$964,3,FALSE)</f>
        <v>9458.9857439233001</v>
      </c>
      <c r="F12" s="4" t="s">
        <v>82</v>
      </c>
      <c r="G12" s="17" t="str">
        <f t="shared" si="4"/>
        <v>43337.690</v>
      </c>
      <c r="H12" s="18">
        <f t="shared" si="5"/>
        <v>9459</v>
      </c>
      <c r="I12" s="53" t="s">
        <v>91</v>
      </c>
      <c r="J12" s="54" t="s">
        <v>92</v>
      </c>
      <c r="K12" s="53">
        <v>9459</v>
      </c>
      <c r="L12" s="53" t="s">
        <v>93</v>
      </c>
      <c r="M12" s="54" t="s">
        <v>88</v>
      </c>
      <c r="N12" s="54"/>
      <c r="O12" s="55" t="s">
        <v>94</v>
      </c>
      <c r="P12" s="55" t="s">
        <v>90</v>
      </c>
    </row>
    <row r="13" spans="1:16" ht="12.75" customHeight="1" thickBot="1" x14ac:dyDescent="0.25">
      <c r="A13" s="18" t="str">
        <f t="shared" si="0"/>
        <v> AOEB 2 </v>
      </c>
      <c r="B13" s="4" t="str">
        <f t="shared" si="1"/>
        <v>I</v>
      </c>
      <c r="C13" s="18">
        <f t="shared" si="2"/>
        <v>43337.692999999999</v>
      </c>
      <c r="D13" s="17" t="str">
        <f t="shared" si="3"/>
        <v>vis</v>
      </c>
      <c r="E13" s="52">
        <f>VLOOKUP(C13,Active!C$21:E$964,3,FALSE)</f>
        <v>9458.9910005887468</v>
      </c>
      <c r="F13" s="4" t="s">
        <v>82</v>
      </c>
      <c r="G13" s="17" t="str">
        <f t="shared" si="4"/>
        <v>43337.693</v>
      </c>
      <c r="H13" s="18">
        <f t="shared" si="5"/>
        <v>9459</v>
      </c>
      <c r="I13" s="53" t="s">
        <v>95</v>
      </c>
      <c r="J13" s="54" t="s">
        <v>96</v>
      </c>
      <c r="K13" s="53">
        <v>9459</v>
      </c>
      <c r="L13" s="53" t="s">
        <v>97</v>
      </c>
      <c r="M13" s="54" t="s">
        <v>88</v>
      </c>
      <c r="N13" s="54"/>
      <c r="O13" s="55" t="s">
        <v>98</v>
      </c>
      <c r="P13" s="55" t="s">
        <v>90</v>
      </c>
    </row>
    <row r="14" spans="1:16" ht="12.75" customHeight="1" thickBot="1" x14ac:dyDescent="0.25">
      <c r="A14" s="18" t="str">
        <f t="shared" si="0"/>
        <v> AOEB 2 </v>
      </c>
      <c r="B14" s="4" t="str">
        <f t="shared" si="1"/>
        <v>I</v>
      </c>
      <c r="C14" s="18">
        <f t="shared" si="2"/>
        <v>43672.712</v>
      </c>
      <c r="D14" s="17" t="str">
        <f t="shared" si="3"/>
        <v>vis</v>
      </c>
      <c r="E14" s="52">
        <f>VLOOKUP(C14,Active!C$21:E$964,3,FALSE)</f>
        <v>10046.018601586811</v>
      </c>
      <c r="F14" s="4" t="s">
        <v>82</v>
      </c>
      <c r="G14" s="17" t="str">
        <f t="shared" si="4"/>
        <v>43672.712</v>
      </c>
      <c r="H14" s="18">
        <f t="shared" si="5"/>
        <v>10046</v>
      </c>
      <c r="I14" s="53" t="s">
        <v>99</v>
      </c>
      <c r="J14" s="54" t="s">
        <v>100</v>
      </c>
      <c r="K14" s="53">
        <v>10046</v>
      </c>
      <c r="L14" s="53" t="s">
        <v>101</v>
      </c>
      <c r="M14" s="54" t="s">
        <v>88</v>
      </c>
      <c r="N14" s="54"/>
      <c r="O14" s="55" t="s">
        <v>102</v>
      </c>
      <c r="P14" s="55" t="s">
        <v>90</v>
      </c>
    </row>
    <row r="15" spans="1:16" ht="12.75" customHeight="1" thickBot="1" x14ac:dyDescent="0.25">
      <c r="A15" s="18" t="str">
        <f t="shared" si="0"/>
        <v> AOEB 2 </v>
      </c>
      <c r="B15" s="4" t="str">
        <f t="shared" si="1"/>
        <v>I</v>
      </c>
      <c r="C15" s="18">
        <f t="shared" si="2"/>
        <v>43777.707999999999</v>
      </c>
      <c r="D15" s="17" t="str">
        <f t="shared" si="3"/>
        <v>vis</v>
      </c>
      <c r="E15" s="52">
        <f>VLOOKUP(C15,Active!C$21:E$964,3,FALSE)</f>
        <v>10229.994883512292</v>
      </c>
      <c r="F15" s="4" t="s">
        <v>82</v>
      </c>
      <c r="G15" s="17" t="str">
        <f t="shared" si="4"/>
        <v>43777.708</v>
      </c>
      <c r="H15" s="18">
        <f t="shared" si="5"/>
        <v>10230</v>
      </c>
      <c r="I15" s="53" t="s">
        <v>103</v>
      </c>
      <c r="J15" s="54" t="s">
        <v>104</v>
      </c>
      <c r="K15" s="53">
        <v>10230</v>
      </c>
      <c r="L15" s="53" t="s">
        <v>84</v>
      </c>
      <c r="M15" s="54" t="s">
        <v>88</v>
      </c>
      <c r="N15" s="54"/>
      <c r="O15" s="55" t="s">
        <v>102</v>
      </c>
      <c r="P15" s="55" t="s">
        <v>90</v>
      </c>
    </row>
    <row r="16" spans="1:16" ht="12.75" customHeight="1" thickBot="1" x14ac:dyDescent="0.25">
      <c r="A16" s="18" t="str">
        <f t="shared" si="0"/>
        <v> AOEB 2 </v>
      </c>
      <c r="B16" s="4" t="str">
        <f t="shared" si="1"/>
        <v>I</v>
      </c>
      <c r="C16" s="18">
        <f t="shared" si="2"/>
        <v>43980.872000000003</v>
      </c>
      <c r="D16" s="17" t="str">
        <f t="shared" si="3"/>
        <v>vis</v>
      </c>
      <c r="E16" s="52">
        <f>VLOOKUP(C16,Active!C$21:E$964,3,FALSE)</f>
        <v>10585.983276794983</v>
      </c>
      <c r="F16" s="4" t="s">
        <v>82</v>
      </c>
      <c r="G16" s="17" t="str">
        <f t="shared" si="4"/>
        <v>43980.872</v>
      </c>
      <c r="H16" s="18">
        <f t="shared" si="5"/>
        <v>10586</v>
      </c>
      <c r="I16" s="53" t="s">
        <v>105</v>
      </c>
      <c r="J16" s="54" t="s">
        <v>106</v>
      </c>
      <c r="K16" s="53">
        <v>10586</v>
      </c>
      <c r="L16" s="53" t="s">
        <v>107</v>
      </c>
      <c r="M16" s="54" t="s">
        <v>88</v>
      </c>
      <c r="N16" s="54"/>
      <c r="O16" s="55" t="s">
        <v>102</v>
      </c>
      <c r="P16" s="55" t="s">
        <v>90</v>
      </c>
    </row>
    <row r="17" spans="1:16" ht="12.75" customHeight="1" thickBot="1" x14ac:dyDescent="0.25">
      <c r="A17" s="18" t="str">
        <f t="shared" si="0"/>
        <v> AOEB 2 </v>
      </c>
      <c r="B17" s="4" t="str">
        <f t="shared" si="1"/>
        <v>I</v>
      </c>
      <c r="C17" s="18">
        <f t="shared" si="2"/>
        <v>44431.73</v>
      </c>
      <c r="D17" s="17" t="str">
        <f t="shared" si="3"/>
        <v>vis</v>
      </c>
      <c r="E17" s="52">
        <f>VLOOKUP(C17,Active!C$21:E$964,3,FALSE)</f>
        <v>11375.986500883126</v>
      </c>
      <c r="F17" s="4" t="s">
        <v>82</v>
      </c>
      <c r="G17" s="17" t="str">
        <f t="shared" si="4"/>
        <v>44431.730</v>
      </c>
      <c r="H17" s="18">
        <f t="shared" si="5"/>
        <v>11376</v>
      </c>
      <c r="I17" s="53" t="s">
        <v>108</v>
      </c>
      <c r="J17" s="54" t="s">
        <v>109</v>
      </c>
      <c r="K17" s="53">
        <v>11376</v>
      </c>
      <c r="L17" s="53" t="s">
        <v>93</v>
      </c>
      <c r="M17" s="54" t="s">
        <v>88</v>
      </c>
      <c r="N17" s="54"/>
      <c r="O17" s="55" t="s">
        <v>102</v>
      </c>
      <c r="P17" s="55" t="s">
        <v>90</v>
      </c>
    </row>
    <row r="18" spans="1:16" ht="12.75" customHeight="1" thickBot="1" x14ac:dyDescent="0.25">
      <c r="A18" s="18" t="str">
        <f t="shared" si="0"/>
        <v> AOEB 2 </v>
      </c>
      <c r="B18" s="4" t="str">
        <f t="shared" si="1"/>
        <v>I</v>
      </c>
      <c r="C18" s="18">
        <f t="shared" si="2"/>
        <v>44492.800999999999</v>
      </c>
      <c r="D18" s="17" t="str">
        <f t="shared" si="3"/>
        <v>vis</v>
      </c>
      <c r="E18" s="52">
        <f>VLOOKUP(C18,Active!C$21:E$964,3,FALSE)</f>
        <v>11482.996439485267</v>
      </c>
      <c r="F18" s="4" t="s">
        <v>82</v>
      </c>
      <c r="G18" s="17" t="str">
        <f t="shared" si="4"/>
        <v>44492.801</v>
      </c>
      <c r="H18" s="18">
        <f t="shared" si="5"/>
        <v>11483</v>
      </c>
      <c r="I18" s="53" t="s">
        <v>110</v>
      </c>
      <c r="J18" s="54" t="s">
        <v>111</v>
      </c>
      <c r="K18" s="53">
        <v>11483</v>
      </c>
      <c r="L18" s="53" t="s">
        <v>112</v>
      </c>
      <c r="M18" s="54" t="s">
        <v>88</v>
      </c>
      <c r="N18" s="54"/>
      <c r="O18" s="55" t="s">
        <v>113</v>
      </c>
      <c r="P18" s="55" t="s">
        <v>90</v>
      </c>
    </row>
    <row r="19" spans="1:16" ht="12.75" customHeight="1" thickBot="1" x14ac:dyDescent="0.25">
      <c r="A19" s="18" t="str">
        <f t="shared" si="0"/>
        <v> AOEB 2 </v>
      </c>
      <c r="B19" s="4" t="str">
        <f t="shared" si="1"/>
        <v>I</v>
      </c>
      <c r="C19" s="18">
        <f t="shared" si="2"/>
        <v>44539.607000000004</v>
      </c>
      <c r="D19" s="17" t="str">
        <f t="shared" si="3"/>
        <v>vis</v>
      </c>
      <c r="E19" s="52">
        <f>VLOOKUP(C19,Active!C$21:E$964,3,FALSE)</f>
        <v>11565.010933864147</v>
      </c>
      <c r="F19" s="4" t="s">
        <v>82</v>
      </c>
      <c r="G19" s="17" t="str">
        <f t="shared" si="4"/>
        <v>44539.607</v>
      </c>
      <c r="H19" s="18">
        <f t="shared" si="5"/>
        <v>11565</v>
      </c>
      <c r="I19" s="53" t="s">
        <v>114</v>
      </c>
      <c r="J19" s="54" t="s">
        <v>115</v>
      </c>
      <c r="K19" s="53">
        <v>11565</v>
      </c>
      <c r="L19" s="53" t="s">
        <v>116</v>
      </c>
      <c r="M19" s="54" t="s">
        <v>88</v>
      </c>
      <c r="N19" s="54"/>
      <c r="O19" s="55" t="s">
        <v>117</v>
      </c>
      <c r="P19" s="55" t="s">
        <v>90</v>
      </c>
    </row>
    <row r="20" spans="1:16" ht="12.75" customHeight="1" thickBot="1" x14ac:dyDescent="0.25">
      <c r="A20" s="18" t="str">
        <f t="shared" si="0"/>
        <v> AOEB 2 </v>
      </c>
      <c r="B20" s="4" t="str">
        <f t="shared" si="1"/>
        <v>I</v>
      </c>
      <c r="C20" s="18">
        <f t="shared" si="2"/>
        <v>44543.599000000002</v>
      </c>
      <c r="D20" s="17" t="str">
        <f t="shared" si="3"/>
        <v>vis</v>
      </c>
      <c r="E20" s="52">
        <f>VLOOKUP(C20,Active!C$21:E$964,3,FALSE)</f>
        <v>11572.005803358663</v>
      </c>
      <c r="F20" s="4" t="s">
        <v>82</v>
      </c>
      <c r="G20" s="17" t="str">
        <f t="shared" si="4"/>
        <v>44543.599</v>
      </c>
      <c r="H20" s="18">
        <f t="shared" si="5"/>
        <v>11572</v>
      </c>
      <c r="I20" s="53" t="s">
        <v>118</v>
      </c>
      <c r="J20" s="54" t="s">
        <v>119</v>
      </c>
      <c r="K20" s="53">
        <v>11572</v>
      </c>
      <c r="L20" s="53" t="s">
        <v>120</v>
      </c>
      <c r="M20" s="54" t="s">
        <v>88</v>
      </c>
      <c r="N20" s="54"/>
      <c r="O20" s="55" t="s">
        <v>117</v>
      </c>
      <c r="P20" s="55" t="s">
        <v>90</v>
      </c>
    </row>
    <row r="21" spans="1:16" ht="12.75" customHeight="1" thickBot="1" x14ac:dyDescent="0.25">
      <c r="A21" s="18" t="str">
        <f t="shared" si="0"/>
        <v> AOEB 2 </v>
      </c>
      <c r="B21" s="4" t="str">
        <f t="shared" si="1"/>
        <v>I</v>
      </c>
      <c r="C21" s="18">
        <f t="shared" si="2"/>
        <v>44762.748</v>
      </c>
      <c r="D21" s="17" t="str">
        <f t="shared" si="3"/>
        <v>vis</v>
      </c>
      <c r="E21" s="52">
        <f>VLOOKUP(C21,Active!C$21:E$964,3,FALSE)</f>
        <v>11956.00346239031</v>
      </c>
      <c r="F21" s="4" t="s">
        <v>82</v>
      </c>
      <c r="G21" s="17" t="str">
        <f t="shared" si="4"/>
        <v>44762.748</v>
      </c>
      <c r="H21" s="18">
        <f t="shared" si="5"/>
        <v>11956</v>
      </c>
      <c r="I21" s="53" t="s">
        <v>121</v>
      </c>
      <c r="J21" s="54" t="s">
        <v>122</v>
      </c>
      <c r="K21" s="53">
        <v>11956</v>
      </c>
      <c r="L21" s="53" t="s">
        <v>123</v>
      </c>
      <c r="M21" s="54" t="s">
        <v>88</v>
      </c>
      <c r="N21" s="54"/>
      <c r="O21" s="55" t="s">
        <v>102</v>
      </c>
      <c r="P21" s="55" t="s">
        <v>90</v>
      </c>
    </row>
    <row r="22" spans="1:16" ht="12.75" customHeight="1" thickBot="1" x14ac:dyDescent="0.25">
      <c r="A22" s="18" t="str">
        <f t="shared" si="0"/>
        <v> AOEB 2 </v>
      </c>
      <c r="B22" s="4" t="str">
        <f t="shared" si="1"/>
        <v>I</v>
      </c>
      <c r="C22" s="18">
        <f t="shared" si="2"/>
        <v>45298.642999999996</v>
      </c>
      <c r="D22" s="17" t="str">
        <f t="shared" si="3"/>
        <v>vis</v>
      </c>
      <c r="E22" s="52">
        <f>VLOOKUP(C22,Active!C$21:E$964,3,FALSE)</f>
        <v>12895.010373153153</v>
      </c>
      <c r="F22" s="4" t="s">
        <v>82</v>
      </c>
      <c r="G22" s="17" t="str">
        <f t="shared" si="4"/>
        <v>45298.643</v>
      </c>
      <c r="H22" s="18">
        <f t="shared" si="5"/>
        <v>12895</v>
      </c>
      <c r="I22" s="53" t="s">
        <v>124</v>
      </c>
      <c r="J22" s="54" t="s">
        <v>125</v>
      </c>
      <c r="K22" s="53">
        <v>12895</v>
      </c>
      <c r="L22" s="53" t="s">
        <v>116</v>
      </c>
      <c r="M22" s="54" t="s">
        <v>88</v>
      </c>
      <c r="N22" s="54"/>
      <c r="O22" s="55" t="s">
        <v>102</v>
      </c>
      <c r="P22" s="55" t="s">
        <v>90</v>
      </c>
    </row>
    <row r="23" spans="1:16" ht="12.75" customHeight="1" thickBot="1" x14ac:dyDescent="0.25">
      <c r="A23" s="18" t="str">
        <f t="shared" si="0"/>
        <v> AOEB 2 </v>
      </c>
      <c r="B23" s="4" t="str">
        <f t="shared" si="1"/>
        <v>I</v>
      </c>
      <c r="C23" s="18">
        <f t="shared" si="2"/>
        <v>46263.696000000004</v>
      </c>
      <c r="D23" s="17" t="str">
        <f t="shared" si="3"/>
        <v>vis</v>
      </c>
      <c r="E23" s="52">
        <f>VLOOKUP(C23,Active!C$21:E$964,3,FALSE)</f>
        <v>14585.997294569521</v>
      </c>
      <c r="F23" s="4" t="s">
        <v>82</v>
      </c>
      <c r="G23" s="17" t="str">
        <f t="shared" si="4"/>
        <v>46263.696</v>
      </c>
      <c r="H23" s="18">
        <f t="shared" si="5"/>
        <v>14586</v>
      </c>
      <c r="I23" s="53" t="s">
        <v>126</v>
      </c>
      <c r="J23" s="54" t="s">
        <v>127</v>
      </c>
      <c r="K23" s="53">
        <v>14586</v>
      </c>
      <c r="L23" s="53" t="s">
        <v>112</v>
      </c>
      <c r="M23" s="54" t="s">
        <v>88</v>
      </c>
      <c r="N23" s="54"/>
      <c r="O23" s="55" t="s">
        <v>102</v>
      </c>
      <c r="P23" s="55" t="s">
        <v>90</v>
      </c>
    </row>
    <row r="24" spans="1:16" ht="12.75" customHeight="1" thickBot="1" x14ac:dyDescent="0.25">
      <c r="A24" s="18" t="str">
        <f t="shared" si="0"/>
        <v> AOEB 2 </v>
      </c>
      <c r="B24" s="4" t="str">
        <f t="shared" si="1"/>
        <v>I</v>
      </c>
      <c r="C24" s="18">
        <f t="shared" si="2"/>
        <v>46363.584000000003</v>
      </c>
      <c r="D24" s="17" t="str">
        <f t="shared" si="3"/>
        <v>vis</v>
      </c>
      <c r="E24" s="52">
        <f>VLOOKUP(C24,Active!C$21:E$964,3,FALSE)</f>
        <v>14761.023227452415</v>
      </c>
      <c r="F24" s="4" t="s">
        <v>82</v>
      </c>
      <c r="G24" s="17" t="str">
        <f t="shared" si="4"/>
        <v>46363.584</v>
      </c>
      <c r="H24" s="18">
        <f t="shared" si="5"/>
        <v>14761</v>
      </c>
      <c r="I24" s="53" t="s">
        <v>128</v>
      </c>
      <c r="J24" s="54" t="s">
        <v>129</v>
      </c>
      <c r="K24" s="53">
        <v>14761</v>
      </c>
      <c r="L24" s="53" t="s">
        <v>130</v>
      </c>
      <c r="M24" s="54" t="s">
        <v>88</v>
      </c>
      <c r="N24" s="54"/>
      <c r="O24" s="55" t="s">
        <v>102</v>
      </c>
      <c r="P24" s="55" t="s">
        <v>90</v>
      </c>
    </row>
    <row r="25" spans="1:16" ht="12.75" customHeight="1" thickBot="1" x14ac:dyDescent="0.25">
      <c r="A25" s="18" t="str">
        <f t="shared" si="0"/>
        <v> AOEB 2 </v>
      </c>
      <c r="B25" s="4" t="str">
        <f t="shared" si="1"/>
        <v>I</v>
      </c>
      <c r="C25" s="18">
        <f t="shared" si="2"/>
        <v>46606.694000000003</v>
      </c>
      <c r="D25" s="17" t="str">
        <f t="shared" si="3"/>
        <v>vis</v>
      </c>
      <c r="E25" s="52">
        <f>VLOOKUP(C25,Active!C$21:E$964,3,FALSE)</f>
        <v>15187.005873447539</v>
      </c>
      <c r="F25" s="4" t="s">
        <v>82</v>
      </c>
      <c r="G25" s="17" t="str">
        <f t="shared" si="4"/>
        <v>46606.694</v>
      </c>
      <c r="H25" s="18">
        <f t="shared" si="5"/>
        <v>15187</v>
      </c>
      <c r="I25" s="53" t="s">
        <v>131</v>
      </c>
      <c r="J25" s="54" t="s">
        <v>132</v>
      </c>
      <c r="K25" s="53">
        <v>15187</v>
      </c>
      <c r="L25" s="53" t="s">
        <v>120</v>
      </c>
      <c r="M25" s="54" t="s">
        <v>88</v>
      </c>
      <c r="N25" s="54"/>
      <c r="O25" s="55" t="s">
        <v>102</v>
      </c>
      <c r="P25" s="55" t="s">
        <v>90</v>
      </c>
    </row>
    <row r="26" spans="1:16" ht="12.75" customHeight="1" thickBot="1" x14ac:dyDescent="0.25">
      <c r="A26" s="18" t="str">
        <f t="shared" si="0"/>
        <v> AOEB 2 </v>
      </c>
      <c r="B26" s="4" t="str">
        <f t="shared" si="1"/>
        <v>I</v>
      </c>
      <c r="C26" s="18">
        <f t="shared" si="2"/>
        <v>46654.648000000001</v>
      </c>
      <c r="D26" s="17" t="str">
        <f t="shared" si="3"/>
        <v>vis</v>
      </c>
      <c r="E26" s="52">
        <f>VLOOKUP(C26,Active!C$21:E$964,3,FALSE)</f>
        <v>15271.031918472627</v>
      </c>
      <c r="F26" s="4" t="s">
        <v>82</v>
      </c>
      <c r="G26" s="17" t="str">
        <f t="shared" si="4"/>
        <v>46654.648</v>
      </c>
      <c r="H26" s="18">
        <f t="shared" si="5"/>
        <v>15271</v>
      </c>
      <c r="I26" s="53" t="s">
        <v>133</v>
      </c>
      <c r="J26" s="54" t="s">
        <v>134</v>
      </c>
      <c r="K26" s="53">
        <v>15271</v>
      </c>
      <c r="L26" s="53" t="s">
        <v>135</v>
      </c>
      <c r="M26" s="54" t="s">
        <v>88</v>
      </c>
      <c r="N26" s="54"/>
      <c r="O26" s="55" t="s">
        <v>102</v>
      </c>
      <c r="P26" s="55" t="s">
        <v>90</v>
      </c>
    </row>
    <row r="27" spans="1:16" ht="12.75" customHeight="1" thickBot="1" x14ac:dyDescent="0.25">
      <c r="A27" s="18" t="str">
        <f t="shared" si="0"/>
        <v> AOEB 2 </v>
      </c>
      <c r="B27" s="4" t="str">
        <f t="shared" si="1"/>
        <v>I</v>
      </c>
      <c r="C27" s="18">
        <f t="shared" si="2"/>
        <v>46678.616000000002</v>
      </c>
      <c r="D27" s="17" t="str">
        <f t="shared" si="3"/>
        <v>vis</v>
      </c>
      <c r="E27" s="52">
        <f>VLOOKUP(C27,Active!C$21:E$964,3,FALSE)</f>
        <v>15313.029170988817</v>
      </c>
      <c r="F27" s="4" t="s">
        <v>82</v>
      </c>
      <c r="G27" s="17" t="str">
        <f t="shared" si="4"/>
        <v>46678.616</v>
      </c>
      <c r="H27" s="18">
        <f t="shared" si="5"/>
        <v>15313</v>
      </c>
      <c r="I27" s="53" t="s">
        <v>136</v>
      </c>
      <c r="J27" s="54" t="s">
        <v>137</v>
      </c>
      <c r="K27" s="53">
        <v>15313</v>
      </c>
      <c r="L27" s="53" t="s">
        <v>138</v>
      </c>
      <c r="M27" s="54" t="s">
        <v>88</v>
      </c>
      <c r="N27" s="54"/>
      <c r="O27" s="55" t="s">
        <v>102</v>
      </c>
      <c r="P27" s="55" t="s">
        <v>90</v>
      </c>
    </row>
    <row r="28" spans="1:16" ht="12.75" customHeight="1" thickBot="1" x14ac:dyDescent="0.25">
      <c r="A28" s="18" t="str">
        <f t="shared" si="0"/>
        <v> AOEB 2 </v>
      </c>
      <c r="B28" s="4" t="str">
        <f t="shared" si="1"/>
        <v>I</v>
      </c>
      <c r="C28" s="18">
        <f t="shared" si="2"/>
        <v>46682.603999999999</v>
      </c>
      <c r="D28" s="17" t="str">
        <f t="shared" si="3"/>
        <v>vis</v>
      </c>
      <c r="E28" s="52">
        <f>VLOOKUP(C28,Active!C$21:E$964,3,FALSE)</f>
        <v>15320.017031596064</v>
      </c>
      <c r="F28" s="4" t="s">
        <v>82</v>
      </c>
      <c r="G28" s="17" t="str">
        <f t="shared" si="4"/>
        <v>46682.604</v>
      </c>
      <c r="H28" s="18">
        <f t="shared" si="5"/>
        <v>15320</v>
      </c>
      <c r="I28" s="53" t="s">
        <v>139</v>
      </c>
      <c r="J28" s="54" t="s">
        <v>140</v>
      </c>
      <c r="K28" s="53">
        <v>15320</v>
      </c>
      <c r="L28" s="53" t="s">
        <v>141</v>
      </c>
      <c r="M28" s="54" t="s">
        <v>88</v>
      </c>
      <c r="N28" s="54"/>
      <c r="O28" s="55" t="s">
        <v>102</v>
      </c>
      <c r="P28" s="55" t="s">
        <v>90</v>
      </c>
    </row>
    <row r="29" spans="1:16" ht="12.75" customHeight="1" thickBot="1" x14ac:dyDescent="0.25">
      <c r="A29" s="18" t="str">
        <f t="shared" si="0"/>
        <v> AOEB 2 </v>
      </c>
      <c r="B29" s="4" t="str">
        <f t="shared" si="1"/>
        <v>I</v>
      </c>
      <c r="C29" s="18">
        <f t="shared" si="2"/>
        <v>47062.686000000002</v>
      </c>
      <c r="D29" s="17" t="str">
        <f t="shared" si="3"/>
        <v>vis</v>
      </c>
      <c r="E29" s="52">
        <f>VLOOKUP(C29,Active!C$21:E$964,3,FALSE)</f>
        <v>15986.005004345514</v>
      </c>
      <c r="F29" s="4" t="s">
        <v>82</v>
      </c>
      <c r="G29" s="17" t="str">
        <f t="shared" si="4"/>
        <v>47062.686</v>
      </c>
      <c r="H29" s="18">
        <f t="shared" si="5"/>
        <v>15986</v>
      </c>
      <c r="I29" s="53" t="s">
        <v>142</v>
      </c>
      <c r="J29" s="54" t="s">
        <v>143</v>
      </c>
      <c r="K29" s="53">
        <v>15986</v>
      </c>
      <c r="L29" s="53" t="s">
        <v>120</v>
      </c>
      <c r="M29" s="54" t="s">
        <v>88</v>
      </c>
      <c r="N29" s="54"/>
      <c r="O29" s="55" t="s">
        <v>102</v>
      </c>
      <c r="P29" s="55" t="s">
        <v>90</v>
      </c>
    </row>
    <row r="30" spans="1:16" ht="12.75" customHeight="1" thickBot="1" x14ac:dyDescent="0.25">
      <c r="A30" s="18" t="str">
        <f t="shared" si="0"/>
        <v> AOEB 2 </v>
      </c>
      <c r="B30" s="4" t="str">
        <f t="shared" si="1"/>
        <v>I</v>
      </c>
      <c r="C30" s="18">
        <f t="shared" si="2"/>
        <v>47688.76</v>
      </c>
      <c r="D30" s="17" t="str">
        <f t="shared" si="3"/>
        <v>vis</v>
      </c>
      <c r="E30" s="52">
        <f>VLOOKUP(C30,Active!C$21:E$964,3,FALSE)</f>
        <v>17083.025526367437</v>
      </c>
      <c r="F30" s="4" t="s">
        <v>82</v>
      </c>
      <c r="G30" s="17" t="str">
        <f t="shared" si="4"/>
        <v>47688.760</v>
      </c>
      <c r="H30" s="18">
        <f t="shared" si="5"/>
        <v>17083</v>
      </c>
      <c r="I30" s="53" t="s">
        <v>144</v>
      </c>
      <c r="J30" s="54" t="s">
        <v>145</v>
      </c>
      <c r="K30" s="53">
        <v>17083</v>
      </c>
      <c r="L30" s="53" t="s">
        <v>146</v>
      </c>
      <c r="M30" s="54" t="s">
        <v>88</v>
      </c>
      <c r="N30" s="54"/>
      <c r="O30" s="55" t="s">
        <v>102</v>
      </c>
      <c r="P30" s="55" t="s">
        <v>90</v>
      </c>
    </row>
    <row r="31" spans="1:16" ht="12.75" customHeight="1" thickBot="1" x14ac:dyDescent="0.25">
      <c r="A31" s="18" t="str">
        <f t="shared" si="0"/>
        <v> AOEB 2 </v>
      </c>
      <c r="B31" s="4" t="str">
        <f t="shared" si="1"/>
        <v>I</v>
      </c>
      <c r="C31" s="18">
        <f t="shared" si="2"/>
        <v>48415.826999999997</v>
      </c>
      <c r="D31" s="17" t="str">
        <f t="shared" si="3"/>
        <v>vis</v>
      </c>
      <c r="E31" s="52">
        <f>VLOOKUP(C31,Active!C$21:E$964,3,FALSE)</f>
        <v>18357.008186380328</v>
      </c>
      <c r="F31" s="4" t="s">
        <v>82</v>
      </c>
      <c r="G31" s="17" t="str">
        <f t="shared" si="4"/>
        <v>48415.827</v>
      </c>
      <c r="H31" s="18">
        <f t="shared" si="5"/>
        <v>18357</v>
      </c>
      <c r="I31" s="53" t="s">
        <v>147</v>
      </c>
      <c r="J31" s="54" t="s">
        <v>148</v>
      </c>
      <c r="K31" s="53">
        <v>18357</v>
      </c>
      <c r="L31" s="53" t="s">
        <v>149</v>
      </c>
      <c r="M31" s="54" t="s">
        <v>88</v>
      </c>
      <c r="N31" s="54"/>
      <c r="O31" s="55" t="s">
        <v>102</v>
      </c>
      <c r="P31" s="55" t="s">
        <v>90</v>
      </c>
    </row>
    <row r="32" spans="1:16" ht="12.75" customHeight="1" thickBot="1" x14ac:dyDescent="0.25">
      <c r="A32" s="18" t="str">
        <f t="shared" si="0"/>
        <v> AOEB 2 </v>
      </c>
      <c r="B32" s="4" t="str">
        <f t="shared" si="1"/>
        <v>I</v>
      </c>
      <c r="C32" s="18">
        <f t="shared" si="2"/>
        <v>48922.625</v>
      </c>
      <c r="D32" s="17" t="str">
        <f t="shared" si="3"/>
        <v>vis</v>
      </c>
      <c r="E32" s="52">
        <f>VLOOKUP(C32,Active!C$21:E$964,3,FALSE)</f>
        <v>19245.030698926239</v>
      </c>
      <c r="F32" s="4" t="s">
        <v>82</v>
      </c>
      <c r="G32" s="17" t="str">
        <f t="shared" si="4"/>
        <v>48922.625</v>
      </c>
      <c r="H32" s="18">
        <f t="shared" si="5"/>
        <v>19245</v>
      </c>
      <c r="I32" s="53" t="s">
        <v>150</v>
      </c>
      <c r="J32" s="54" t="s">
        <v>151</v>
      </c>
      <c r="K32" s="53">
        <v>19245</v>
      </c>
      <c r="L32" s="53" t="s">
        <v>135</v>
      </c>
      <c r="M32" s="54" t="s">
        <v>88</v>
      </c>
      <c r="N32" s="54"/>
      <c r="O32" s="55" t="s">
        <v>102</v>
      </c>
      <c r="P32" s="55" t="s">
        <v>90</v>
      </c>
    </row>
    <row r="33" spans="1:16" ht="12.75" customHeight="1" thickBot="1" x14ac:dyDescent="0.25">
      <c r="A33" s="18" t="str">
        <f t="shared" si="0"/>
        <v> AOEB 2 </v>
      </c>
      <c r="B33" s="4" t="str">
        <f t="shared" si="1"/>
        <v>I</v>
      </c>
      <c r="C33" s="18">
        <f t="shared" si="2"/>
        <v>49241.646999999997</v>
      </c>
      <c r="D33" s="17" t="str">
        <f t="shared" si="3"/>
        <v>vis</v>
      </c>
      <c r="E33" s="52">
        <f>VLOOKUP(C33,Active!C$21:E$964,3,FALSE)</f>
        <v>19804.028007513523</v>
      </c>
      <c r="F33" s="4" t="s">
        <v>82</v>
      </c>
      <c r="G33" s="17" t="str">
        <f t="shared" si="4"/>
        <v>49241.647</v>
      </c>
      <c r="H33" s="18">
        <f t="shared" si="5"/>
        <v>19804</v>
      </c>
      <c r="I33" s="53" t="s">
        <v>152</v>
      </c>
      <c r="J33" s="54" t="s">
        <v>153</v>
      </c>
      <c r="K33" s="53">
        <v>19804</v>
      </c>
      <c r="L33" s="53" t="s">
        <v>154</v>
      </c>
      <c r="M33" s="54" t="s">
        <v>88</v>
      </c>
      <c r="N33" s="54"/>
      <c r="O33" s="55" t="s">
        <v>102</v>
      </c>
      <c r="P33" s="55" t="s">
        <v>90</v>
      </c>
    </row>
    <row r="34" spans="1:16" ht="12.75" customHeight="1" thickBot="1" x14ac:dyDescent="0.25">
      <c r="A34" s="18" t="str">
        <f t="shared" si="0"/>
        <v> AOEB 2 </v>
      </c>
      <c r="B34" s="4" t="str">
        <f t="shared" si="1"/>
        <v>I</v>
      </c>
      <c r="C34" s="18">
        <f t="shared" si="2"/>
        <v>49273.616999999998</v>
      </c>
      <c r="D34" s="17" t="str">
        <f t="shared" si="3"/>
        <v>vis</v>
      </c>
      <c r="E34" s="52">
        <f>VLOOKUP(C34,Active!C$21:E$964,3,FALSE)</f>
        <v>19860.046539011466</v>
      </c>
      <c r="F34" s="4" t="s">
        <v>82</v>
      </c>
      <c r="G34" s="17" t="str">
        <f t="shared" si="4"/>
        <v>49273.617</v>
      </c>
      <c r="H34" s="18">
        <f t="shared" si="5"/>
        <v>19860</v>
      </c>
      <c r="I34" s="53" t="s">
        <v>155</v>
      </c>
      <c r="J34" s="54" t="s">
        <v>156</v>
      </c>
      <c r="K34" s="53">
        <v>19860</v>
      </c>
      <c r="L34" s="53" t="s">
        <v>157</v>
      </c>
      <c r="M34" s="54" t="s">
        <v>88</v>
      </c>
      <c r="N34" s="54"/>
      <c r="O34" s="55" t="s">
        <v>102</v>
      </c>
      <c r="P34" s="55" t="s">
        <v>90</v>
      </c>
    </row>
    <row r="35" spans="1:16" ht="12.75" customHeight="1" thickBot="1" x14ac:dyDescent="0.25">
      <c r="A35" s="18" t="str">
        <f t="shared" si="0"/>
        <v> AOEB 2 </v>
      </c>
      <c r="B35" s="4" t="str">
        <f t="shared" si="1"/>
        <v>I</v>
      </c>
      <c r="C35" s="18">
        <f t="shared" si="2"/>
        <v>49333.538</v>
      </c>
      <c r="D35" s="17" t="str">
        <f t="shared" si="3"/>
        <v>vis</v>
      </c>
      <c r="E35" s="52">
        <f>VLOOKUP(C35,Active!C$21:E$964,3,FALSE)</f>
        <v>19965.041422523762</v>
      </c>
      <c r="F35" s="4" t="s">
        <v>82</v>
      </c>
      <c r="G35" s="17" t="str">
        <f t="shared" si="4"/>
        <v>49333.538</v>
      </c>
      <c r="H35" s="18">
        <f t="shared" si="5"/>
        <v>19965</v>
      </c>
      <c r="I35" s="53" t="s">
        <v>158</v>
      </c>
      <c r="J35" s="54" t="s">
        <v>159</v>
      </c>
      <c r="K35" s="53">
        <v>19965</v>
      </c>
      <c r="L35" s="53" t="s">
        <v>160</v>
      </c>
      <c r="M35" s="54" t="s">
        <v>88</v>
      </c>
      <c r="N35" s="54"/>
      <c r="O35" s="55" t="s">
        <v>102</v>
      </c>
      <c r="P35" s="55" t="s">
        <v>90</v>
      </c>
    </row>
    <row r="36" spans="1:16" ht="12.75" customHeight="1" thickBot="1" x14ac:dyDescent="0.25">
      <c r="A36" s="18" t="str">
        <f t="shared" si="0"/>
        <v> AOEB 2 </v>
      </c>
      <c r="B36" s="4" t="str">
        <f t="shared" si="1"/>
        <v>I</v>
      </c>
      <c r="C36" s="18">
        <f t="shared" si="2"/>
        <v>49624.597000000002</v>
      </c>
      <c r="D36" s="17" t="str">
        <f t="shared" si="3"/>
        <v>vis</v>
      </c>
      <c r="E36" s="52">
        <f>VLOOKUP(C36,Active!C$21:E$964,3,FALSE)</f>
        <v>20475.041352434891</v>
      </c>
      <c r="F36" s="4" t="s">
        <v>82</v>
      </c>
      <c r="G36" s="17" t="str">
        <f t="shared" si="4"/>
        <v>49624.597</v>
      </c>
      <c r="H36" s="18">
        <f t="shared" si="5"/>
        <v>20475</v>
      </c>
      <c r="I36" s="53" t="s">
        <v>161</v>
      </c>
      <c r="J36" s="54" t="s">
        <v>162</v>
      </c>
      <c r="K36" s="53">
        <v>20475</v>
      </c>
      <c r="L36" s="53" t="s">
        <v>160</v>
      </c>
      <c r="M36" s="54" t="s">
        <v>88</v>
      </c>
      <c r="N36" s="54"/>
      <c r="O36" s="55" t="s">
        <v>102</v>
      </c>
      <c r="P36" s="55" t="s">
        <v>90</v>
      </c>
    </row>
    <row r="37" spans="1:16" ht="12.75" customHeight="1" thickBot="1" x14ac:dyDescent="0.25">
      <c r="A37" s="18" t="str">
        <f t="shared" si="0"/>
        <v>IBVS 5263 </v>
      </c>
      <c r="B37" s="4" t="str">
        <f t="shared" si="1"/>
        <v>I</v>
      </c>
      <c r="C37" s="18">
        <f t="shared" si="2"/>
        <v>51399.493699999999</v>
      </c>
      <c r="D37" s="17" t="str">
        <f t="shared" si="3"/>
        <v>vis</v>
      </c>
      <c r="E37" s="52">
        <f>VLOOKUP(C37,Active!C$21:E$964,3,FALSE)</f>
        <v>23585.054073565279</v>
      </c>
      <c r="F37" s="4" t="s">
        <v>82</v>
      </c>
      <c r="G37" s="17" t="str">
        <f t="shared" si="4"/>
        <v>51399.4937</v>
      </c>
      <c r="H37" s="18">
        <f t="shared" si="5"/>
        <v>23585</v>
      </c>
      <c r="I37" s="53" t="s">
        <v>197</v>
      </c>
      <c r="J37" s="54" t="s">
        <v>198</v>
      </c>
      <c r="K37" s="53">
        <v>23585</v>
      </c>
      <c r="L37" s="53" t="s">
        <v>199</v>
      </c>
      <c r="M37" s="54" t="s">
        <v>200</v>
      </c>
      <c r="N37" s="54" t="s">
        <v>201</v>
      </c>
      <c r="O37" s="55" t="s">
        <v>202</v>
      </c>
      <c r="P37" s="56" t="s">
        <v>203</v>
      </c>
    </row>
    <row r="38" spans="1:16" ht="12.75" customHeight="1" thickBot="1" x14ac:dyDescent="0.25">
      <c r="A38" s="18" t="str">
        <f t="shared" si="0"/>
        <v>IBVS 5287 </v>
      </c>
      <c r="B38" s="4" t="str">
        <f t="shared" si="1"/>
        <v>I</v>
      </c>
      <c r="C38" s="18">
        <f t="shared" si="2"/>
        <v>51626.633600000001</v>
      </c>
      <c r="D38" s="17" t="str">
        <f t="shared" si="3"/>
        <v>vis</v>
      </c>
      <c r="E38" s="52">
        <f>VLOOKUP(C38,Active!C$21:E$964,3,FALSE)</f>
        <v>23983.053561916513</v>
      </c>
      <c r="F38" s="4" t="s">
        <v>82</v>
      </c>
      <c r="G38" s="17" t="str">
        <f t="shared" si="4"/>
        <v>51626.6336</v>
      </c>
      <c r="H38" s="18">
        <f t="shared" si="5"/>
        <v>23983</v>
      </c>
      <c r="I38" s="53" t="s">
        <v>207</v>
      </c>
      <c r="J38" s="54" t="s">
        <v>208</v>
      </c>
      <c r="K38" s="53">
        <v>23983</v>
      </c>
      <c r="L38" s="53" t="s">
        <v>209</v>
      </c>
      <c r="M38" s="54" t="s">
        <v>200</v>
      </c>
      <c r="N38" s="54" t="s">
        <v>201</v>
      </c>
      <c r="O38" s="55" t="s">
        <v>202</v>
      </c>
      <c r="P38" s="56" t="s">
        <v>210</v>
      </c>
    </row>
    <row r="39" spans="1:16" ht="12.75" customHeight="1" thickBot="1" x14ac:dyDescent="0.25">
      <c r="A39" s="18" t="str">
        <f t="shared" si="0"/>
        <v>IBVS 5287 </v>
      </c>
      <c r="B39" s="4" t="str">
        <f t="shared" si="1"/>
        <v>I</v>
      </c>
      <c r="C39" s="18">
        <f t="shared" si="2"/>
        <v>51799.558599999997</v>
      </c>
      <c r="D39" s="17" t="str">
        <f t="shared" si="3"/>
        <v>vis</v>
      </c>
      <c r="E39" s="52">
        <f>VLOOKUP(C39,Active!C$21:E$964,3,FALSE)</f>
        <v>24286.056519666934</v>
      </c>
      <c r="F39" s="4" t="s">
        <v>82</v>
      </c>
      <c r="G39" s="17" t="str">
        <f t="shared" si="4"/>
        <v>51799.5586</v>
      </c>
      <c r="H39" s="18">
        <f t="shared" si="5"/>
        <v>24286</v>
      </c>
      <c r="I39" s="53" t="s">
        <v>211</v>
      </c>
      <c r="J39" s="54" t="s">
        <v>212</v>
      </c>
      <c r="K39" s="53">
        <v>24286</v>
      </c>
      <c r="L39" s="53" t="s">
        <v>213</v>
      </c>
      <c r="M39" s="54" t="s">
        <v>200</v>
      </c>
      <c r="N39" s="54" t="s">
        <v>201</v>
      </c>
      <c r="O39" s="55" t="s">
        <v>202</v>
      </c>
      <c r="P39" s="56" t="s">
        <v>210</v>
      </c>
    </row>
    <row r="40" spans="1:16" ht="12.75" customHeight="1" thickBot="1" x14ac:dyDescent="0.25">
      <c r="A40" s="18" t="str">
        <f t="shared" si="0"/>
        <v>BAVM 158 </v>
      </c>
      <c r="B40" s="4" t="str">
        <f t="shared" si="1"/>
        <v>I</v>
      </c>
      <c r="C40" s="18">
        <f t="shared" si="2"/>
        <v>52476.412400000001</v>
      </c>
      <c r="D40" s="17" t="str">
        <f t="shared" si="3"/>
        <v>vis</v>
      </c>
      <c r="E40" s="52">
        <f>VLOOKUP(C40,Active!C$21:E$964,3,FALSE)</f>
        <v>25472.054515125183</v>
      </c>
      <c r="F40" s="4" t="s">
        <v>82</v>
      </c>
      <c r="G40" s="17" t="str">
        <f t="shared" si="4"/>
        <v>52476.4124</v>
      </c>
      <c r="H40" s="18">
        <f t="shared" si="5"/>
        <v>25472</v>
      </c>
      <c r="I40" s="53" t="s">
        <v>218</v>
      </c>
      <c r="J40" s="54" t="s">
        <v>219</v>
      </c>
      <c r="K40" s="53">
        <v>25472</v>
      </c>
      <c r="L40" s="53" t="s">
        <v>216</v>
      </c>
      <c r="M40" s="54" t="s">
        <v>200</v>
      </c>
      <c r="N40" s="54" t="s">
        <v>220</v>
      </c>
      <c r="O40" s="55" t="s">
        <v>221</v>
      </c>
      <c r="P40" s="56" t="s">
        <v>222</v>
      </c>
    </row>
    <row r="41" spans="1:16" ht="12.75" customHeight="1" thickBot="1" x14ac:dyDescent="0.25">
      <c r="A41" s="18" t="str">
        <f t="shared" si="0"/>
        <v>BAVM 172 </v>
      </c>
      <c r="B41" s="4" t="str">
        <f t="shared" si="1"/>
        <v>I</v>
      </c>
      <c r="C41" s="18">
        <f t="shared" si="2"/>
        <v>52831.391100000001</v>
      </c>
      <c r="D41" s="17" t="str">
        <f t="shared" si="3"/>
        <v>vis</v>
      </c>
      <c r="E41" s="52">
        <f>VLOOKUP(C41,Active!C$21:E$964,3,FALSE)</f>
        <v>26094.055937929297</v>
      </c>
      <c r="F41" s="4" t="s">
        <v>82</v>
      </c>
      <c r="G41" s="17" t="str">
        <f t="shared" si="4"/>
        <v>52831.3911</v>
      </c>
      <c r="H41" s="18">
        <f t="shared" si="5"/>
        <v>26094</v>
      </c>
      <c r="I41" s="53" t="s">
        <v>233</v>
      </c>
      <c r="J41" s="54" t="s">
        <v>234</v>
      </c>
      <c r="K41" s="53">
        <v>26094</v>
      </c>
      <c r="L41" s="53" t="s">
        <v>225</v>
      </c>
      <c r="M41" s="54" t="s">
        <v>200</v>
      </c>
      <c r="N41" s="54" t="s">
        <v>220</v>
      </c>
      <c r="O41" s="55" t="s">
        <v>221</v>
      </c>
      <c r="P41" s="56" t="s">
        <v>235</v>
      </c>
    </row>
    <row r="42" spans="1:16" ht="12.75" customHeight="1" thickBot="1" x14ac:dyDescent="0.25">
      <c r="A42" s="18" t="str">
        <f t="shared" si="0"/>
        <v>BAVM 172 </v>
      </c>
      <c r="B42" s="4" t="str">
        <f t="shared" si="1"/>
        <v>II</v>
      </c>
      <c r="C42" s="18">
        <f t="shared" si="2"/>
        <v>52854.504800000002</v>
      </c>
      <c r="D42" s="17" t="str">
        <f t="shared" si="3"/>
        <v>vis</v>
      </c>
      <c r="E42" s="52">
        <f>VLOOKUP(C42,Active!C$21:E$964,3,FALSE)</f>
        <v>26134.556267347001</v>
      </c>
      <c r="F42" s="4" t="s">
        <v>82</v>
      </c>
      <c r="G42" s="17" t="str">
        <f t="shared" si="4"/>
        <v>52854.5048</v>
      </c>
      <c r="H42" s="18">
        <f t="shared" si="5"/>
        <v>26134.5</v>
      </c>
      <c r="I42" s="53" t="s">
        <v>239</v>
      </c>
      <c r="J42" s="54" t="s">
        <v>240</v>
      </c>
      <c r="K42" s="53">
        <v>26134.5</v>
      </c>
      <c r="L42" s="53" t="s">
        <v>241</v>
      </c>
      <c r="M42" s="54" t="s">
        <v>200</v>
      </c>
      <c r="N42" s="54" t="s">
        <v>242</v>
      </c>
      <c r="O42" s="55" t="s">
        <v>221</v>
      </c>
      <c r="P42" s="56" t="s">
        <v>235</v>
      </c>
    </row>
    <row r="43" spans="1:16" ht="12.75" customHeight="1" thickBot="1" x14ac:dyDescent="0.25">
      <c r="A43" s="18" t="str">
        <f t="shared" ref="A43:A74" si="6">P43</f>
        <v>BAVM 172 </v>
      </c>
      <c r="B43" s="4" t="str">
        <f t="shared" ref="B43:B74" si="7">IF(H43=INT(H43),"I","II")</f>
        <v>I</v>
      </c>
      <c r="C43" s="18">
        <f t="shared" ref="C43:C74" si="8">1*G43</f>
        <v>52864.493000000002</v>
      </c>
      <c r="D43" s="17" t="str">
        <f t="shared" ref="D43:D74" si="9">VLOOKUP(F43,I$1:J$5,2,FALSE)</f>
        <v>vis</v>
      </c>
      <c r="E43" s="52">
        <f>VLOOKUP(C43,Active!C$21:E$964,3,FALSE)</f>
        <v>26152.057809302201</v>
      </c>
      <c r="F43" s="4" t="s">
        <v>82</v>
      </c>
      <c r="G43" s="17" t="str">
        <f t="shared" ref="G43:G74" si="10">MID(I43,3,LEN(I43)-3)</f>
        <v>52864.4930</v>
      </c>
      <c r="H43" s="18">
        <f t="shared" ref="H43:H74" si="11">1*K43</f>
        <v>26152</v>
      </c>
      <c r="I43" s="53" t="s">
        <v>243</v>
      </c>
      <c r="J43" s="54" t="s">
        <v>244</v>
      </c>
      <c r="K43" s="53" t="s">
        <v>245</v>
      </c>
      <c r="L43" s="53" t="s">
        <v>246</v>
      </c>
      <c r="M43" s="54" t="s">
        <v>200</v>
      </c>
      <c r="N43" s="54" t="s">
        <v>220</v>
      </c>
      <c r="O43" s="55" t="s">
        <v>221</v>
      </c>
      <c r="P43" s="56" t="s">
        <v>235</v>
      </c>
    </row>
    <row r="44" spans="1:16" ht="12.75" customHeight="1" thickBot="1" x14ac:dyDescent="0.25">
      <c r="A44" s="18" t="str">
        <f t="shared" si="6"/>
        <v>BAVM 172 </v>
      </c>
      <c r="B44" s="4" t="str">
        <f t="shared" si="7"/>
        <v>I</v>
      </c>
      <c r="C44" s="18">
        <f t="shared" si="8"/>
        <v>52868.486599999997</v>
      </c>
      <c r="D44" s="17" t="str">
        <f t="shared" si="9"/>
        <v>vis</v>
      </c>
      <c r="E44" s="52">
        <f>VLOOKUP(C44,Active!C$21:E$964,3,FALSE)</f>
        <v>26159.055482351618</v>
      </c>
      <c r="F44" s="4" t="s">
        <v>82</v>
      </c>
      <c r="G44" s="17" t="str">
        <f t="shared" si="10"/>
        <v>52868.4866</v>
      </c>
      <c r="H44" s="18">
        <f t="shared" si="11"/>
        <v>26159</v>
      </c>
      <c r="I44" s="53" t="s">
        <v>247</v>
      </c>
      <c r="J44" s="54" t="s">
        <v>248</v>
      </c>
      <c r="K44" s="53" t="s">
        <v>249</v>
      </c>
      <c r="L44" s="53" t="s">
        <v>250</v>
      </c>
      <c r="M44" s="54" t="s">
        <v>200</v>
      </c>
      <c r="N44" s="54" t="s">
        <v>220</v>
      </c>
      <c r="O44" s="55" t="s">
        <v>221</v>
      </c>
      <c r="P44" s="56" t="s">
        <v>235</v>
      </c>
    </row>
    <row r="45" spans="1:16" ht="12.75" customHeight="1" thickBot="1" x14ac:dyDescent="0.25">
      <c r="A45" s="18" t="str">
        <f t="shared" si="6"/>
        <v>BAVM 172 </v>
      </c>
      <c r="B45" s="4" t="str">
        <f t="shared" si="7"/>
        <v>II</v>
      </c>
      <c r="C45" s="18">
        <f t="shared" si="8"/>
        <v>52886.468000000001</v>
      </c>
      <c r="D45" s="17" t="str">
        <f t="shared" si="9"/>
        <v>vis</v>
      </c>
      <c r="E45" s="52">
        <f>VLOOKUP(C45,Active!C$21:E$964,3,FALSE)</f>
        <v>26190.56288373658</v>
      </c>
      <c r="F45" s="4" t="s">
        <v>82</v>
      </c>
      <c r="G45" s="17" t="str">
        <f t="shared" si="10"/>
        <v>52886.4680</v>
      </c>
      <c r="H45" s="18">
        <f t="shared" si="11"/>
        <v>26190.5</v>
      </c>
      <c r="I45" s="53" t="s">
        <v>251</v>
      </c>
      <c r="J45" s="54" t="s">
        <v>252</v>
      </c>
      <c r="K45" s="53" t="s">
        <v>253</v>
      </c>
      <c r="L45" s="53" t="s">
        <v>254</v>
      </c>
      <c r="M45" s="54" t="s">
        <v>200</v>
      </c>
      <c r="N45" s="54" t="s">
        <v>220</v>
      </c>
      <c r="O45" s="55" t="s">
        <v>221</v>
      </c>
      <c r="P45" s="56" t="s">
        <v>235</v>
      </c>
    </row>
    <row r="46" spans="1:16" ht="12.75" customHeight="1" thickBot="1" x14ac:dyDescent="0.25">
      <c r="A46" s="18" t="str">
        <f t="shared" si="6"/>
        <v>BAVM 173 </v>
      </c>
      <c r="B46" s="4" t="str">
        <f t="shared" si="7"/>
        <v>II</v>
      </c>
      <c r="C46" s="18">
        <f t="shared" si="8"/>
        <v>52898.450100000002</v>
      </c>
      <c r="D46" s="17" t="str">
        <f t="shared" si="9"/>
        <v>vis</v>
      </c>
      <c r="E46" s="52">
        <f>VLOOKUP(C46,Active!C$21:E$964,3,FALSE)</f>
        <v>26211.558180773223</v>
      </c>
      <c r="F46" s="4" t="s">
        <v>82</v>
      </c>
      <c r="G46" s="17" t="str">
        <f t="shared" si="10"/>
        <v>52898.4501</v>
      </c>
      <c r="H46" s="18">
        <f t="shared" si="11"/>
        <v>26211.5</v>
      </c>
      <c r="I46" s="53" t="s">
        <v>255</v>
      </c>
      <c r="J46" s="54" t="s">
        <v>256</v>
      </c>
      <c r="K46" s="53" t="s">
        <v>257</v>
      </c>
      <c r="L46" s="53" t="s">
        <v>258</v>
      </c>
      <c r="M46" s="54" t="s">
        <v>200</v>
      </c>
      <c r="N46" s="54" t="s">
        <v>220</v>
      </c>
      <c r="O46" s="55" t="s">
        <v>221</v>
      </c>
      <c r="P46" s="56" t="s">
        <v>259</v>
      </c>
    </row>
    <row r="47" spans="1:16" ht="12.75" customHeight="1" thickBot="1" x14ac:dyDescent="0.25">
      <c r="A47" s="18" t="str">
        <f t="shared" si="6"/>
        <v>BAVM 172 </v>
      </c>
      <c r="B47" s="4" t="str">
        <f t="shared" si="7"/>
        <v>II</v>
      </c>
      <c r="C47" s="18">
        <f t="shared" si="8"/>
        <v>52907.582199999997</v>
      </c>
      <c r="D47" s="17" t="str">
        <f t="shared" si="9"/>
        <v>vis</v>
      </c>
      <c r="E47" s="52">
        <f>VLOOKUP(C47,Active!C$21:E$964,3,FALSE)</f>
        <v>26227.559645630656</v>
      </c>
      <c r="F47" s="4" t="s">
        <v>82</v>
      </c>
      <c r="G47" s="17" t="str">
        <f t="shared" si="10"/>
        <v>52907.5822</v>
      </c>
      <c r="H47" s="18">
        <f t="shared" si="11"/>
        <v>26227.5</v>
      </c>
      <c r="I47" s="53" t="s">
        <v>260</v>
      </c>
      <c r="J47" s="54" t="s">
        <v>261</v>
      </c>
      <c r="K47" s="53" t="s">
        <v>262</v>
      </c>
      <c r="L47" s="53" t="s">
        <v>263</v>
      </c>
      <c r="M47" s="54" t="s">
        <v>200</v>
      </c>
      <c r="N47" s="54" t="s">
        <v>242</v>
      </c>
      <c r="O47" s="55" t="s">
        <v>221</v>
      </c>
      <c r="P47" s="56" t="s">
        <v>235</v>
      </c>
    </row>
    <row r="48" spans="1:16" ht="12.75" customHeight="1" thickBot="1" x14ac:dyDescent="0.25">
      <c r="A48" s="18" t="str">
        <f t="shared" si="6"/>
        <v>BAVM 172 </v>
      </c>
      <c r="B48" s="4" t="str">
        <f t="shared" si="7"/>
        <v>I</v>
      </c>
      <c r="C48" s="18">
        <f t="shared" si="8"/>
        <v>52912.430899999999</v>
      </c>
      <c r="D48" s="17" t="str">
        <f t="shared" si="9"/>
        <v>vis</v>
      </c>
      <c r="E48" s="52">
        <f>VLOOKUP(C48,Active!C$21:E$964,3,FALSE)</f>
        <v>26236.055643556028</v>
      </c>
      <c r="F48" s="4" t="s">
        <v>82</v>
      </c>
      <c r="G48" s="17" t="str">
        <f t="shared" si="10"/>
        <v>52912.4309</v>
      </c>
      <c r="H48" s="18">
        <f t="shared" si="11"/>
        <v>26236</v>
      </c>
      <c r="I48" s="53" t="s">
        <v>264</v>
      </c>
      <c r="J48" s="54" t="s">
        <v>265</v>
      </c>
      <c r="K48" s="53" t="s">
        <v>266</v>
      </c>
      <c r="L48" s="53" t="s">
        <v>267</v>
      </c>
      <c r="M48" s="54" t="s">
        <v>200</v>
      </c>
      <c r="N48" s="54" t="s">
        <v>242</v>
      </c>
      <c r="O48" s="55" t="s">
        <v>221</v>
      </c>
      <c r="P48" s="56" t="s">
        <v>235</v>
      </c>
    </row>
    <row r="49" spans="1:16" ht="12.75" customHeight="1" thickBot="1" x14ac:dyDescent="0.25">
      <c r="A49" s="18" t="str">
        <f t="shared" si="6"/>
        <v>BAVM 172 </v>
      </c>
      <c r="B49" s="4" t="str">
        <f t="shared" si="7"/>
        <v>II</v>
      </c>
      <c r="C49" s="18">
        <f t="shared" si="8"/>
        <v>52930.407200000001</v>
      </c>
      <c r="D49" s="17" t="str">
        <f t="shared" si="9"/>
        <v>vis</v>
      </c>
      <c r="E49" s="52">
        <f>VLOOKUP(C49,Active!C$21:E$964,3,FALSE)</f>
        <v>26267.554108609722</v>
      </c>
      <c r="F49" s="4" t="s">
        <v>82</v>
      </c>
      <c r="G49" s="17" t="str">
        <f t="shared" si="10"/>
        <v>52930.4072</v>
      </c>
      <c r="H49" s="18">
        <f t="shared" si="11"/>
        <v>26267.5</v>
      </c>
      <c r="I49" s="53" t="s">
        <v>268</v>
      </c>
      <c r="J49" s="54" t="s">
        <v>269</v>
      </c>
      <c r="K49" s="53" t="s">
        <v>270</v>
      </c>
      <c r="L49" s="53" t="s">
        <v>199</v>
      </c>
      <c r="M49" s="54" t="s">
        <v>200</v>
      </c>
      <c r="N49" s="54" t="s">
        <v>242</v>
      </c>
      <c r="O49" s="55" t="s">
        <v>271</v>
      </c>
      <c r="P49" s="56" t="s">
        <v>235</v>
      </c>
    </row>
    <row r="50" spans="1:16" ht="12.75" customHeight="1" thickBot="1" x14ac:dyDescent="0.25">
      <c r="A50" s="18" t="str">
        <f t="shared" si="6"/>
        <v>IBVS 5603 </v>
      </c>
      <c r="B50" s="4" t="str">
        <f t="shared" si="7"/>
        <v>I</v>
      </c>
      <c r="C50" s="18">
        <f t="shared" si="8"/>
        <v>53313.64</v>
      </c>
      <c r="D50" s="17" t="str">
        <f t="shared" si="9"/>
        <v>vis</v>
      </c>
      <c r="E50" s="52">
        <f>VLOOKUP(C50,Active!C$21:E$964,3,FALSE)</f>
        <v>26939.062981861</v>
      </c>
      <c r="F50" s="4" t="s">
        <v>82</v>
      </c>
      <c r="G50" s="17" t="str">
        <f t="shared" si="10"/>
        <v>53313.64</v>
      </c>
      <c r="H50" s="18">
        <f t="shared" si="11"/>
        <v>26939</v>
      </c>
      <c r="I50" s="53" t="s">
        <v>279</v>
      </c>
      <c r="J50" s="54" t="s">
        <v>280</v>
      </c>
      <c r="K50" s="53" t="s">
        <v>281</v>
      </c>
      <c r="L50" s="53" t="s">
        <v>282</v>
      </c>
      <c r="M50" s="54" t="s">
        <v>200</v>
      </c>
      <c r="N50" s="54" t="s">
        <v>201</v>
      </c>
      <c r="O50" s="55" t="s">
        <v>283</v>
      </c>
      <c r="P50" s="56" t="s">
        <v>284</v>
      </c>
    </row>
    <row r="51" spans="1:16" ht="12.75" customHeight="1" thickBot="1" x14ac:dyDescent="0.25">
      <c r="A51" s="18" t="str">
        <f t="shared" si="6"/>
        <v>BAVM 178 </v>
      </c>
      <c r="B51" s="4" t="str">
        <f t="shared" si="7"/>
        <v>I</v>
      </c>
      <c r="C51" s="18">
        <f t="shared" si="8"/>
        <v>53622.385399999999</v>
      </c>
      <c r="D51" s="17" t="str">
        <f t="shared" si="9"/>
        <v>vis</v>
      </c>
      <c r="E51" s="52">
        <f>VLOOKUP(C51,Active!C$21:E$964,3,FALSE)</f>
        <v>27480.053407720989</v>
      </c>
      <c r="F51" s="4" t="s">
        <v>82</v>
      </c>
      <c r="G51" s="17" t="str">
        <f t="shared" si="10"/>
        <v>53622.3854</v>
      </c>
      <c r="H51" s="18">
        <f t="shared" si="11"/>
        <v>27480</v>
      </c>
      <c r="I51" s="53" t="s">
        <v>285</v>
      </c>
      <c r="J51" s="54" t="s">
        <v>286</v>
      </c>
      <c r="K51" s="53" t="s">
        <v>287</v>
      </c>
      <c r="L51" s="53" t="s">
        <v>288</v>
      </c>
      <c r="M51" s="54" t="s">
        <v>180</v>
      </c>
      <c r="N51" s="54" t="s">
        <v>242</v>
      </c>
      <c r="O51" s="55" t="s">
        <v>221</v>
      </c>
      <c r="P51" s="56" t="s">
        <v>289</v>
      </c>
    </row>
    <row r="52" spans="1:16" ht="12.75" customHeight="1" thickBot="1" x14ac:dyDescent="0.25">
      <c r="A52" s="18" t="str">
        <f t="shared" si="6"/>
        <v>JAAVSO 36(2);171 </v>
      </c>
      <c r="B52" s="4" t="str">
        <f t="shared" si="7"/>
        <v>I</v>
      </c>
      <c r="C52" s="18">
        <f t="shared" si="8"/>
        <v>54394.5501</v>
      </c>
      <c r="D52" s="17" t="str">
        <f t="shared" si="9"/>
        <v>vis</v>
      </c>
      <c r="E52" s="52">
        <f>VLOOKUP(C52,Active!C$21:E$964,3,FALSE)</f>
        <v>28833.05724158233</v>
      </c>
      <c r="F52" s="4" t="s">
        <v>82</v>
      </c>
      <c r="G52" s="17" t="str">
        <f t="shared" si="10"/>
        <v>54394.5501</v>
      </c>
      <c r="H52" s="18">
        <f t="shared" si="11"/>
        <v>28833</v>
      </c>
      <c r="I52" s="53" t="s">
        <v>310</v>
      </c>
      <c r="J52" s="54" t="s">
        <v>311</v>
      </c>
      <c r="K52" s="53" t="s">
        <v>312</v>
      </c>
      <c r="L52" s="53" t="s">
        <v>313</v>
      </c>
      <c r="M52" s="54" t="s">
        <v>180</v>
      </c>
      <c r="N52" s="54" t="s">
        <v>181</v>
      </c>
      <c r="O52" s="55" t="s">
        <v>102</v>
      </c>
      <c r="P52" s="56" t="s">
        <v>314</v>
      </c>
    </row>
    <row r="53" spans="1:16" ht="12.75" customHeight="1" thickBot="1" x14ac:dyDescent="0.25">
      <c r="A53" s="18" t="str">
        <f t="shared" si="6"/>
        <v>JAAVSO 36(2);186 </v>
      </c>
      <c r="B53" s="4" t="str">
        <f t="shared" si="7"/>
        <v>I</v>
      </c>
      <c r="C53" s="18">
        <f t="shared" si="8"/>
        <v>54630.819900000002</v>
      </c>
      <c r="D53" s="17" t="str">
        <f t="shared" si="9"/>
        <v>vis</v>
      </c>
      <c r="E53" s="52">
        <f>VLOOKUP(C53,Active!C$21:E$964,3,FALSE)</f>
        <v>29247.054339903003</v>
      </c>
      <c r="F53" s="4" t="s">
        <v>82</v>
      </c>
      <c r="G53" s="17" t="str">
        <f t="shared" si="10"/>
        <v>54630.8199</v>
      </c>
      <c r="H53" s="18">
        <f t="shared" si="11"/>
        <v>29247</v>
      </c>
      <c r="I53" s="53" t="s">
        <v>315</v>
      </c>
      <c r="J53" s="54" t="s">
        <v>316</v>
      </c>
      <c r="K53" s="53" t="s">
        <v>317</v>
      </c>
      <c r="L53" s="53" t="s">
        <v>305</v>
      </c>
      <c r="M53" s="54" t="s">
        <v>180</v>
      </c>
      <c r="N53" s="54" t="s">
        <v>220</v>
      </c>
      <c r="O53" s="55" t="s">
        <v>318</v>
      </c>
      <c r="P53" s="56" t="s">
        <v>319</v>
      </c>
    </row>
    <row r="54" spans="1:16" ht="12.75" customHeight="1" thickBot="1" x14ac:dyDescent="0.25">
      <c r="A54" s="18" t="str">
        <f t="shared" si="6"/>
        <v>JAAVSO 36(2);186 </v>
      </c>
      <c r="B54" s="4" t="str">
        <f t="shared" si="7"/>
        <v>I</v>
      </c>
      <c r="C54" s="18">
        <f t="shared" si="8"/>
        <v>54630.820299999999</v>
      </c>
      <c r="D54" s="17" t="str">
        <f t="shared" si="9"/>
        <v>CCD</v>
      </c>
      <c r="E54" s="52">
        <f>VLOOKUP(C54,Active!C$21:E$964,3,FALSE)</f>
        <v>29247.055040791725</v>
      </c>
      <c r="F54" s="4" t="str">
        <f>LEFT(M54,1)</f>
        <v>C</v>
      </c>
      <c r="G54" s="17" t="str">
        <f t="shared" si="10"/>
        <v>54630.8203</v>
      </c>
      <c r="H54" s="18">
        <f t="shared" si="11"/>
        <v>29247</v>
      </c>
      <c r="I54" s="53" t="s">
        <v>320</v>
      </c>
      <c r="J54" s="54" t="s">
        <v>321</v>
      </c>
      <c r="K54" s="53" t="s">
        <v>317</v>
      </c>
      <c r="L54" s="53" t="s">
        <v>322</v>
      </c>
      <c r="M54" s="54" t="s">
        <v>180</v>
      </c>
      <c r="N54" s="54" t="s">
        <v>220</v>
      </c>
      <c r="O54" s="55" t="s">
        <v>306</v>
      </c>
      <c r="P54" s="56" t="s">
        <v>319</v>
      </c>
    </row>
    <row r="55" spans="1:16" ht="12.75" customHeight="1" thickBot="1" x14ac:dyDescent="0.25">
      <c r="A55" s="18" t="str">
        <f t="shared" si="6"/>
        <v>JAAVSO 36(2);186 </v>
      </c>
      <c r="B55" s="4" t="str">
        <f t="shared" si="7"/>
        <v>I</v>
      </c>
      <c r="C55" s="18">
        <f t="shared" si="8"/>
        <v>54701.587699999996</v>
      </c>
      <c r="D55" s="17" t="str">
        <f t="shared" si="9"/>
        <v>CCD</v>
      </c>
      <c r="E55" s="52">
        <f>VLOOKUP(C55,Active!C$21:E$964,3,FALSE)</f>
        <v>29371.055223022788</v>
      </c>
      <c r="F55" s="4" t="str">
        <f>LEFT(M55,1)</f>
        <v>C</v>
      </c>
      <c r="G55" s="17" t="str">
        <f t="shared" si="10"/>
        <v>54701.5877</v>
      </c>
      <c r="H55" s="18">
        <f t="shared" si="11"/>
        <v>29371</v>
      </c>
      <c r="I55" s="53" t="s">
        <v>327</v>
      </c>
      <c r="J55" s="54" t="s">
        <v>328</v>
      </c>
      <c r="K55" s="53" t="s">
        <v>329</v>
      </c>
      <c r="L55" s="53" t="s">
        <v>206</v>
      </c>
      <c r="M55" s="54" t="s">
        <v>180</v>
      </c>
      <c r="N55" s="54" t="s">
        <v>220</v>
      </c>
      <c r="O55" s="55" t="s">
        <v>318</v>
      </c>
      <c r="P55" s="56" t="s">
        <v>319</v>
      </c>
    </row>
    <row r="56" spans="1:16" ht="12.75" customHeight="1" thickBot="1" x14ac:dyDescent="0.25">
      <c r="A56" s="18" t="str">
        <f t="shared" si="6"/>
        <v>JAAVSO 36(2);186 </v>
      </c>
      <c r="B56" s="4" t="str">
        <f t="shared" si="7"/>
        <v>I</v>
      </c>
      <c r="C56" s="18">
        <f t="shared" si="8"/>
        <v>54705.582000000002</v>
      </c>
      <c r="D56" s="17" t="str">
        <f t="shared" si="9"/>
        <v>CCD</v>
      </c>
      <c r="E56" s="52">
        <f>VLOOKUP(C56,Active!C$21:E$964,3,FALSE)</f>
        <v>29378.054122627498</v>
      </c>
      <c r="F56" s="4" t="str">
        <f>LEFT(M56,1)</f>
        <v>C</v>
      </c>
      <c r="G56" s="17" t="str">
        <f t="shared" si="10"/>
        <v>54705.582</v>
      </c>
      <c r="H56" s="18">
        <f t="shared" si="11"/>
        <v>29378</v>
      </c>
      <c r="I56" s="53" t="s">
        <v>330</v>
      </c>
      <c r="J56" s="54" t="s">
        <v>331</v>
      </c>
      <c r="K56" s="53" t="s">
        <v>332</v>
      </c>
      <c r="L56" s="53" t="s">
        <v>168</v>
      </c>
      <c r="M56" s="54" t="s">
        <v>180</v>
      </c>
      <c r="N56" s="54" t="s">
        <v>220</v>
      </c>
      <c r="O56" s="55" t="s">
        <v>318</v>
      </c>
      <c r="P56" s="56" t="s">
        <v>319</v>
      </c>
    </row>
    <row r="57" spans="1:16" ht="12.75" customHeight="1" thickBot="1" x14ac:dyDescent="0.25">
      <c r="A57" s="18" t="str">
        <f t="shared" si="6"/>
        <v>JAAVSO 37(1);44 </v>
      </c>
      <c r="B57" s="4" t="str">
        <f t="shared" si="7"/>
        <v>I</v>
      </c>
      <c r="C57" s="18">
        <f t="shared" si="8"/>
        <v>54750.666299999997</v>
      </c>
      <c r="D57" s="17" t="str">
        <f t="shared" si="9"/>
        <v>vis</v>
      </c>
      <c r="E57" s="52">
        <f>VLOOKUP(C57,Active!C$21:E$964,3,FALSE)</f>
        <v>29457.051816703577</v>
      </c>
      <c r="F57" s="4" t="s">
        <v>82</v>
      </c>
      <c r="G57" s="17" t="str">
        <f t="shared" si="10"/>
        <v>54750.6663</v>
      </c>
      <c r="H57" s="18">
        <f t="shared" si="11"/>
        <v>29457</v>
      </c>
      <c r="I57" s="53" t="s">
        <v>337</v>
      </c>
      <c r="J57" s="54" t="s">
        <v>338</v>
      </c>
      <c r="K57" s="53" t="s">
        <v>339</v>
      </c>
      <c r="L57" s="53" t="s">
        <v>340</v>
      </c>
      <c r="M57" s="54" t="s">
        <v>180</v>
      </c>
      <c r="N57" s="54" t="s">
        <v>181</v>
      </c>
      <c r="O57" s="55" t="s">
        <v>102</v>
      </c>
      <c r="P57" s="56" t="s">
        <v>341</v>
      </c>
    </row>
    <row r="58" spans="1:16" ht="12.75" customHeight="1" thickBot="1" x14ac:dyDescent="0.25">
      <c r="A58" s="18" t="str">
        <f t="shared" si="6"/>
        <v> JAAVSO 38;85 </v>
      </c>
      <c r="B58" s="4" t="str">
        <f t="shared" si="7"/>
        <v>I</v>
      </c>
      <c r="C58" s="18">
        <f t="shared" si="8"/>
        <v>55009.7667</v>
      </c>
      <c r="D58" s="17" t="str">
        <f t="shared" si="9"/>
        <v>vis</v>
      </c>
      <c r="E58" s="52">
        <f>VLOOKUP(C58,Active!C$21:E$964,3,FALSE)</f>
        <v>29911.053190445487</v>
      </c>
      <c r="F58" s="4" t="s">
        <v>82</v>
      </c>
      <c r="G58" s="17" t="str">
        <f t="shared" si="10"/>
        <v>55009.7667</v>
      </c>
      <c r="H58" s="18">
        <f t="shared" si="11"/>
        <v>29911</v>
      </c>
      <c r="I58" s="53" t="s">
        <v>348</v>
      </c>
      <c r="J58" s="54" t="s">
        <v>349</v>
      </c>
      <c r="K58" s="53" t="s">
        <v>350</v>
      </c>
      <c r="L58" s="53" t="s">
        <v>351</v>
      </c>
      <c r="M58" s="54" t="s">
        <v>180</v>
      </c>
      <c r="N58" s="54" t="s">
        <v>181</v>
      </c>
      <c r="O58" s="55" t="s">
        <v>102</v>
      </c>
      <c r="P58" s="55" t="s">
        <v>352</v>
      </c>
    </row>
    <row r="59" spans="1:16" ht="12.75" customHeight="1" thickBot="1" x14ac:dyDescent="0.25">
      <c r="A59" s="18" t="str">
        <f t="shared" si="6"/>
        <v> JAAVSO 38;85 </v>
      </c>
      <c r="B59" s="4" t="str">
        <f t="shared" si="7"/>
        <v>I</v>
      </c>
      <c r="C59" s="18">
        <f t="shared" si="8"/>
        <v>55045.719700000001</v>
      </c>
      <c r="D59" s="17" t="str">
        <f t="shared" si="9"/>
        <v>vis</v>
      </c>
      <c r="E59" s="52">
        <f>VLOOKUP(C59,Active!C$21:E$964,3,FALSE)</f>
        <v>29974.050821441593</v>
      </c>
      <c r="F59" s="4" t="s">
        <v>82</v>
      </c>
      <c r="G59" s="17" t="str">
        <f t="shared" si="10"/>
        <v>55045.7197</v>
      </c>
      <c r="H59" s="18">
        <f t="shared" si="11"/>
        <v>29974</v>
      </c>
      <c r="I59" s="53" t="s">
        <v>353</v>
      </c>
      <c r="J59" s="54" t="s">
        <v>354</v>
      </c>
      <c r="K59" s="53" t="s">
        <v>355</v>
      </c>
      <c r="L59" s="53" t="s">
        <v>356</v>
      </c>
      <c r="M59" s="54" t="s">
        <v>180</v>
      </c>
      <c r="N59" s="54" t="s">
        <v>181</v>
      </c>
      <c r="O59" s="55" t="s">
        <v>318</v>
      </c>
      <c r="P59" s="55" t="s">
        <v>352</v>
      </c>
    </row>
    <row r="60" spans="1:16" ht="12.75" customHeight="1" thickBot="1" x14ac:dyDescent="0.25">
      <c r="A60" s="18" t="str">
        <f t="shared" si="6"/>
        <v> JAAVSO 38;120 </v>
      </c>
      <c r="B60" s="4" t="str">
        <f t="shared" si="7"/>
        <v>I</v>
      </c>
      <c r="C60" s="18">
        <f t="shared" si="8"/>
        <v>55086.811300000001</v>
      </c>
      <c r="D60" s="17" t="str">
        <f t="shared" si="9"/>
        <v>vis</v>
      </c>
      <c r="E60" s="52">
        <f>VLOOKUP(C60,Active!C$21:E$964,3,FALSE)</f>
        <v>30046.052419467887</v>
      </c>
      <c r="F60" s="4" t="s">
        <v>82</v>
      </c>
      <c r="G60" s="17" t="str">
        <f t="shared" si="10"/>
        <v>55086.8113</v>
      </c>
      <c r="H60" s="18">
        <f t="shared" si="11"/>
        <v>30046</v>
      </c>
      <c r="I60" s="53" t="s">
        <v>361</v>
      </c>
      <c r="J60" s="54" t="s">
        <v>362</v>
      </c>
      <c r="K60" s="53" t="s">
        <v>363</v>
      </c>
      <c r="L60" s="53" t="s">
        <v>179</v>
      </c>
      <c r="M60" s="54" t="s">
        <v>180</v>
      </c>
      <c r="N60" s="54" t="s">
        <v>181</v>
      </c>
      <c r="O60" s="55" t="s">
        <v>102</v>
      </c>
      <c r="P60" s="55" t="s">
        <v>364</v>
      </c>
    </row>
    <row r="61" spans="1:16" ht="12.75" customHeight="1" thickBot="1" x14ac:dyDescent="0.25">
      <c r="A61" s="18" t="str">
        <f t="shared" si="6"/>
        <v> JAAVSO 38;120 </v>
      </c>
      <c r="B61" s="4" t="str">
        <f t="shared" si="7"/>
        <v>I</v>
      </c>
      <c r="C61" s="18">
        <f t="shared" si="8"/>
        <v>55109.638899999998</v>
      </c>
      <c r="D61" s="17" t="str">
        <f t="shared" si="9"/>
        <v>vis</v>
      </c>
      <c r="E61" s="52">
        <f>VLOOKUP(C61,Active!C$21:E$964,3,FALSE)</f>
        <v>30086.051438223665</v>
      </c>
      <c r="F61" s="4" t="s">
        <v>82</v>
      </c>
      <c r="G61" s="17" t="str">
        <f t="shared" si="10"/>
        <v>55109.6389</v>
      </c>
      <c r="H61" s="18">
        <f t="shared" si="11"/>
        <v>30086</v>
      </c>
      <c r="I61" s="53" t="s">
        <v>365</v>
      </c>
      <c r="J61" s="54" t="s">
        <v>366</v>
      </c>
      <c r="K61" s="53" t="s">
        <v>367</v>
      </c>
      <c r="L61" s="53" t="s">
        <v>368</v>
      </c>
      <c r="M61" s="54" t="s">
        <v>180</v>
      </c>
      <c r="N61" s="54" t="s">
        <v>181</v>
      </c>
      <c r="O61" s="55" t="s">
        <v>318</v>
      </c>
      <c r="P61" s="55" t="s">
        <v>364</v>
      </c>
    </row>
    <row r="62" spans="1:16" ht="12.75" customHeight="1" thickBot="1" x14ac:dyDescent="0.25">
      <c r="A62" s="18" t="str">
        <f t="shared" si="6"/>
        <v> JAAVSO 39;94 </v>
      </c>
      <c r="B62" s="4" t="str">
        <f t="shared" si="7"/>
        <v>I</v>
      </c>
      <c r="C62" s="18">
        <f t="shared" si="8"/>
        <v>55336.778299999998</v>
      </c>
      <c r="D62" s="17" t="str">
        <f t="shared" si="9"/>
        <v>vis</v>
      </c>
      <c r="E62" s="52">
        <f>VLOOKUP(C62,Active!C$21:E$964,3,FALSE)</f>
        <v>30484.050050463986</v>
      </c>
      <c r="F62" s="4" t="s">
        <v>82</v>
      </c>
      <c r="G62" s="17" t="str">
        <f t="shared" si="10"/>
        <v>55336.7783</v>
      </c>
      <c r="H62" s="18">
        <f t="shared" si="11"/>
        <v>30484</v>
      </c>
      <c r="I62" s="53" t="s">
        <v>369</v>
      </c>
      <c r="J62" s="54" t="s">
        <v>370</v>
      </c>
      <c r="K62" s="53" t="s">
        <v>371</v>
      </c>
      <c r="L62" s="53" t="s">
        <v>184</v>
      </c>
      <c r="M62" s="54" t="s">
        <v>180</v>
      </c>
      <c r="N62" s="54" t="s">
        <v>181</v>
      </c>
      <c r="O62" s="55" t="s">
        <v>102</v>
      </c>
      <c r="P62" s="55" t="s">
        <v>372</v>
      </c>
    </row>
    <row r="63" spans="1:16" ht="12.75" customHeight="1" thickBot="1" x14ac:dyDescent="0.25">
      <c r="A63" s="18" t="str">
        <f t="shared" si="6"/>
        <v>BAVM 214 </v>
      </c>
      <c r="B63" s="4" t="str">
        <f t="shared" si="7"/>
        <v>II</v>
      </c>
      <c r="C63" s="18">
        <f t="shared" si="8"/>
        <v>55372.4499</v>
      </c>
      <c r="D63" s="17" t="str">
        <f t="shared" si="9"/>
        <v>vis</v>
      </c>
      <c r="E63" s="52">
        <f>VLOOKUP(C63,Active!C$21:E$964,3,FALSE)</f>
        <v>30546.554606240712</v>
      </c>
      <c r="F63" s="4" t="s">
        <v>82</v>
      </c>
      <c r="G63" s="17" t="str">
        <f t="shared" si="10"/>
        <v>55372.4499</v>
      </c>
      <c r="H63" s="18">
        <f t="shared" si="11"/>
        <v>30546.5</v>
      </c>
      <c r="I63" s="53" t="s">
        <v>373</v>
      </c>
      <c r="J63" s="54" t="s">
        <v>374</v>
      </c>
      <c r="K63" s="53" t="s">
        <v>375</v>
      </c>
      <c r="L63" s="53" t="s">
        <v>376</v>
      </c>
      <c r="M63" s="54" t="s">
        <v>180</v>
      </c>
      <c r="N63" s="54" t="s">
        <v>242</v>
      </c>
      <c r="O63" s="55" t="s">
        <v>221</v>
      </c>
      <c r="P63" s="56" t="s">
        <v>377</v>
      </c>
    </row>
    <row r="64" spans="1:16" ht="12.75" customHeight="1" thickBot="1" x14ac:dyDescent="0.25">
      <c r="A64" s="18" t="str">
        <f t="shared" si="6"/>
        <v> JAAVSO 39;94 </v>
      </c>
      <c r="B64" s="4" t="str">
        <f t="shared" si="7"/>
        <v>I</v>
      </c>
      <c r="C64" s="18">
        <f t="shared" si="8"/>
        <v>55408.6878</v>
      </c>
      <c r="D64" s="17" t="str">
        <f t="shared" si="9"/>
        <v>vis</v>
      </c>
      <c r="E64" s="52">
        <f>VLOOKUP(C64,Active!C$21:E$964,3,FALSE)</f>
        <v>30610.051445232555</v>
      </c>
      <c r="F64" s="4" t="s">
        <v>82</v>
      </c>
      <c r="G64" s="17" t="str">
        <f t="shared" si="10"/>
        <v>55408.6878</v>
      </c>
      <c r="H64" s="18">
        <f t="shared" si="11"/>
        <v>30610</v>
      </c>
      <c r="I64" s="53" t="s">
        <v>378</v>
      </c>
      <c r="J64" s="54" t="s">
        <v>379</v>
      </c>
      <c r="K64" s="53" t="s">
        <v>380</v>
      </c>
      <c r="L64" s="53" t="s">
        <v>368</v>
      </c>
      <c r="M64" s="54" t="s">
        <v>180</v>
      </c>
      <c r="N64" s="54" t="s">
        <v>181</v>
      </c>
      <c r="O64" s="55" t="s">
        <v>318</v>
      </c>
      <c r="P64" s="55" t="s">
        <v>372</v>
      </c>
    </row>
    <row r="65" spans="1:16" ht="12.75" customHeight="1" thickBot="1" x14ac:dyDescent="0.25">
      <c r="A65" s="18" t="str">
        <f t="shared" si="6"/>
        <v> JAAVSO 39;94 </v>
      </c>
      <c r="B65" s="4" t="str">
        <f t="shared" si="7"/>
        <v>I</v>
      </c>
      <c r="C65" s="18">
        <f t="shared" si="8"/>
        <v>55436.652099999999</v>
      </c>
      <c r="D65" s="17" t="str">
        <f t="shared" si="9"/>
        <v>vis</v>
      </c>
      <c r="E65" s="52">
        <f>VLOOKUP(C65,Active!C$21:E$964,3,FALSE)</f>
        <v>30659.051101797078</v>
      </c>
      <c r="F65" s="4" t="s">
        <v>82</v>
      </c>
      <c r="G65" s="17" t="str">
        <f t="shared" si="10"/>
        <v>55436.6521</v>
      </c>
      <c r="H65" s="18">
        <f t="shared" si="11"/>
        <v>30659</v>
      </c>
      <c r="I65" s="53" t="s">
        <v>381</v>
      </c>
      <c r="J65" s="54" t="s">
        <v>382</v>
      </c>
      <c r="K65" s="53" t="s">
        <v>383</v>
      </c>
      <c r="L65" s="53" t="s">
        <v>384</v>
      </c>
      <c r="M65" s="54" t="s">
        <v>180</v>
      </c>
      <c r="N65" s="54" t="s">
        <v>181</v>
      </c>
      <c r="O65" s="55" t="s">
        <v>102</v>
      </c>
      <c r="P65" s="55" t="s">
        <v>372</v>
      </c>
    </row>
    <row r="66" spans="1:16" ht="12.75" customHeight="1" thickBot="1" x14ac:dyDescent="0.25">
      <c r="A66" s="18" t="str">
        <f t="shared" si="6"/>
        <v> JAAVSO 39;177 </v>
      </c>
      <c r="B66" s="4" t="str">
        <f t="shared" si="7"/>
        <v>I</v>
      </c>
      <c r="C66" s="18">
        <f t="shared" si="8"/>
        <v>55485.734199999999</v>
      </c>
      <c r="D66" s="17" t="str">
        <f t="shared" si="9"/>
        <v>vis</v>
      </c>
      <c r="E66" s="52">
        <f>VLOOKUP(C66,Active!C$21:E$964,3,FALSE)</f>
        <v>30745.053828254226</v>
      </c>
      <c r="F66" s="4" t="s">
        <v>82</v>
      </c>
      <c r="G66" s="17" t="str">
        <f t="shared" si="10"/>
        <v>55485.7342</v>
      </c>
      <c r="H66" s="18">
        <f t="shared" si="11"/>
        <v>30745</v>
      </c>
      <c r="I66" s="53" t="s">
        <v>385</v>
      </c>
      <c r="J66" s="54" t="s">
        <v>386</v>
      </c>
      <c r="K66" s="53" t="s">
        <v>387</v>
      </c>
      <c r="L66" s="53" t="s">
        <v>388</v>
      </c>
      <c r="M66" s="54" t="s">
        <v>180</v>
      </c>
      <c r="N66" s="54" t="s">
        <v>82</v>
      </c>
      <c r="O66" s="55" t="s">
        <v>389</v>
      </c>
      <c r="P66" s="55" t="s">
        <v>390</v>
      </c>
    </row>
    <row r="67" spans="1:16" ht="12.75" customHeight="1" thickBot="1" x14ac:dyDescent="0.25">
      <c r="A67" s="18" t="str">
        <f t="shared" si="6"/>
        <v>BAVM 220 </v>
      </c>
      <c r="B67" s="4" t="str">
        <f t="shared" si="7"/>
        <v>II</v>
      </c>
      <c r="C67" s="18">
        <f t="shared" si="8"/>
        <v>55691.474699999999</v>
      </c>
      <c r="D67" s="17" t="str">
        <f t="shared" si="9"/>
        <v>vis</v>
      </c>
      <c r="E67" s="52">
        <f>VLOOKUP(C67,Active!C$21:E$964,3,FALSE)</f>
        <v>31105.556821049089</v>
      </c>
      <c r="F67" s="4" t="s">
        <v>82</v>
      </c>
      <c r="G67" s="17" t="str">
        <f t="shared" si="10"/>
        <v>55691.4747</v>
      </c>
      <c r="H67" s="18">
        <f t="shared" si="11"/>
        <v>31105.5</v>
      </c>
      <c r="I67" s="53" t="s">
        <v>391</v>
      </c>
      <c r="J67" s="54" t="s">
        <v>392</v>
      </c>
      <c r="K67" s="53" t="s">
        <v>393</v>
      </c>
      <c r="L67" s="53" t="s">
        <v>231</v>
      </c>
      <c r="M67" s="54" t="s">
        <v>180</v>
      </c>
      <c r="N67" s="54" t="s">
        <v>242</v>
      </c>
      <c r="O67" s="55" t="s">
        <v>221</v>
      </c>
      <c r="P67" s="56" t="s">
        <v>394</v>
      </c>
    </row>
    <row r="68" spans="1:16" ht="12.75" customHeight="1" thickBot="1" x14ac:dyDescent="0.25">
      <c r="A68" s="18" t="str">
        <f t="shared" si="6"/>
        <v>IBVS 6011 </v>
      </c>
      <c r="B68" s="4" t="str">
        <f t="shared" si="7"/>
        <v>I</v>
      </c>
      <c r="C68" s="18">
        <f t="shared" si="8"/>
        <v>55844.708100000003</v>
      </c>
      <c r="D68" s="17" t="str">
        <f t="shared" si="9"/>
        <v>vis</v>
      </c>
      <c r="E68" s="52">
        <f>VLOOKUP(C68,Active!C$21:E$964,3,FALSE)</f>
        <v>31374.055727662682</v>
      </c>
      <c r="F68" s="4" t="s">
        <v>82</v>
      </c>
      <c r="G68" s="17" t="str">
        <f t="shared" si="10"/>
        <v>55844.7081</v>
      </c>
      <c r="H68" s="18">
        <f t="shared" si="11"/>
        <v>31374</v>
      </c>
      <c r="I68" s="53" t="s">
        <v>395</v>
      </c>
      <c r="J68" s="54" t="s">
        <v>396</v>
      </c>
      <c r="K68" s="53" t="s">
        <v>397</v>
      </c>
      <c r="L68" s="53" t="s">
        <v>267</v>
      </c>
      <c r="M68" s="54" t="s">
        <v>180</v>
      </c>
      <c r="N68" s="54" t="s">
        <v>82</v>
      </c>
      <c r="O68" s="55" t="s">
        <v>398</v>
      </c>
      <c r="P68" s="56" t="s">
        <v>399</v>
      </c>
    </row>
    <row r="69" spans="1:16" ht="12.75" customHeight="1" thickBot="1" x14ac:dyDescent="0.25">
      <c r="A69" s="18" t="str">
        <f t="shared" si="6"/>
        <v>IBVS 6042 </v>
      </c>
      <c r="B69" s="4" t="str">
        <f t="shared" si="7"/>
        <v>I</v>
      </c>
      <c r="C69" s="18">
        <f t="shared" si="8"/>
        <v>56203.681400000001</v>
      </c>
      <c r="D69" s="17" t="str">
        <f t="shared" si="9"/>
        <v>vis</v>
      </c>
      <c r="E69" s="52">
        <f>VLOOKUP(C69,Active!C$21:E$964,3,FALSE)</f>
        <v>32003.056575738039</v>
      </c>
      <c r="F69" s="4" t="s">
        <v>82</v>
      </c>
      <c r="G69" s="17" t="str">
        <f t="shared" si="10"/>
        <v>56203.6814</v>
      </c>
      <c r="H69" s="18">
        <f t="shared" si="11"/>
        <v>32003</v>
      </c>
      <c r="I69" s="53" t="s">
        <v>400</v>
      </c>
      <c r="J69" s="54" t="s">
        <v>401</v>
      </c>
      <c r="K69" s="53" t="s">
        <v>402</v>
      </c>
      <c r="L69" s="53" t="s">
        <v>213</v>
      </c>
      <c r="M69" s="54" t="s">
        <v>180</v>
      </c>
      <c r="N69" s="54" t="s">
        <v>82</v>
      </c>
      <c r="O69" s="55" t="s">
        <v>398</v>
      </c>
      <c r="P69" s="56" t="s">
        <v>403</v>
      </c>
    </row>
    <row r="70" spans="1:16" ht="12.75" customHeight="1" thickBot="1" x14ac:dyDescent="0.25">
      <c r="A70" s="18" t="str">
        <f t="shared" si="6"/>
        <v> JAAVSO 41;328 </v>
      </c>
      <c r="B70" s="4" t="str">
        <f t="shared" si="7"/>
        <v>I</v>
      </c>
      <c r="C70" s="18">
        <f t="shared" si="8"/>
        <v>56498.7353</v>
      </c>
      <c r="D70" s="17" t="str">
        <f t="shared" si="9"/>
        <v>vis</v>
      </c>
      <c r="E70" s="52">
        <f>VLOOKUP(C70,Active!C$21:E$964,3,FALSE)</f>
        <v>32520.056456586954</v>
      </c>
      <c r="F70" s="4" t="s">
        <v>82</v>
      </c>
      <c r="G70" s="17" t="str">
        <f t="shared" si="10"/>
        <v>56498.7353</v>
      </c>
      <c r="H70" s="18">
        <f t="shared" si="11"/>
        <v>32520</v>
      </c>
      <c r="I70" s="53" t="s">
        <v>404</v>
      </c>
      <c r="J70" s="54" t="s">
        <v>405</v>
      </c>
      <c r="K70" s="53" t="s">
        <v>406</v>
      </c>
      <c r="L70" s="53" t="s">
        <v>407</v>
      </c>
      <c r="M70" s="54" t="s">
        <v>180</v>
      </c>
      <c r="N70" s="54" t="s">
        <v>82</v>
      </c>
      <c r="O70" s="55" t="s">
        <v>102</v>
      </c>
      <c r="P70" s="55" t="s">
        <v>408</v>
      </c>
    </row>
    <row r="71" spans="1:16" ht="12.75" customHeight="1" thickBot="1" x14ac:dyDescent="0.25">
      <c r="A71" s="18" t="str">
        <f t="shared" si="6"/>
        <v>BAVM 238 </v>
      </c>
      <c r="B71" s="4" t="str">
        <f t="shared" si="7"/>
        <v>I</v>
      </c>
      <c r="C71" s="18">
        <f t="shared" si="8"/>
        <v>56891.381999999998</v>
      </c>
      <c r="D71" s="17" t="str">
        <f t="shared" si="9"/>
        <v>vis</v>
      </c>
      <c r="E71" s="52">
        <f>VLOOKUP(C71,Active!C$21:E$964,3,FALSE)</f>
        <v>33208.060570803776</v>
      </c>
      <c r="F71" s="4" t="s">
        <v>82</v>
      </c>
      <c r="G71" s="17" t="str">
        <f t="shared" si="10"/>
        <v>56891.3820</v>
      </c>
      <c r="H71" s="18">
        <f t="shared" si="11"/>
        <v>33208</v>
      </c>
      <c r="I71" s="53" t="s">
        <v>409</v>
      </c>
      <c r="J71" s="54" t="s">
        <v>410</v>
      </c>
      <c r="K71" s="53" t="s">
        <v>411</v>
      </c>
      <c r="L71" s="53" t="s">
        <v>412</v>
      </c>
      <c r="M71" s="54" t="s">
        <v>180</v>
      </c>
      <c r="N71" s="54" t="s">
        <v>242</v>
      </c>
      <c r="O71" s="55" t="s">
        <v>221</v>
      </c>
      <c r="P71" s="56" t="s">
        <v>413</v>
      </c>
    </row>
    <row r="72" spans="1:16" ht="12.75" customHeight="1" thickBot="1" x14ac:dyDescent="0.25">
      <c r="A72" s="18" t="str">
        <f t="shared" si="6"/>
        <v> JAAVSO 42;426 </v>
      </c>
      <c r="B72" s="4" t="str">
        <f t="shared" si="7"/>
        <v>I</v>
      </c>
      <c r="C72" s="18">
        <f t="shared" si="8"/>
        <v>56929.618300000002</v>
      </c>
      <c r="D72" s="17" t="str">
        <f t="shared" si="9"/>
        <v>vis</v>
      </c>
      <c r="E72" s="52">
        <f>VLOOKUP(C72,Active!C$21:E$964,3,FALSE)</f>
        <v>33275.05904987525</v>
      </c>
      <c r="F72" s="4" t="s">
        <v>82</v>
      </c>
      <c r="G72" s="17" t="str">
        <f t="shared" si="10"/>
        <v>56929.6183</v>
      </c>
      <c r="H72" s="18">
        <f t="shared" si="11"/>
        <v>33275</v>
      </c>
      <c r="I72" s="53" t="s">
        <v>414</v>
      </c>
      <c r="J72" s="54" t="s">
        <v>415</v>
      </c>
      <c r="K72" s="53" t="s">
        <v>416</v>
      </c>
      <c r="L72" s="53" t="s">
        <v>417</v>
      </c>
      <c r="M72" s="54" t="s">
        <v>180</v>
      </c>
      <c r="N72" s="54" t="s">
        <v>82</v>
      </c>
      <c r="O72" s="55" t="s">
        <v>102</v>
      </c>
      <c r="P72" s="55" t="s">
        <v>418</v>
      </c>
    </row>
    <row r="73" spans="1:16" ht="12.75" customHeight="1" thickBot="1" x14ac:dyDescent="0.25">
      <c r="A73" s="18" t="str">
        <f t="shared" si="6"/>
        <v> AOEB 6 </v>
      </c>
      <c r="B73" s="4" t="str">
        <f t="shared" si="7"/>
        <v>I</v>
      </c>
      <c r="C73" s="18">
        <f t="shared" si="8"/>
        <v>50391.618000000002</v>
      </c>
      <c r="D73" s="17" t="str">
        <f t="shared" si="9"/>
        <v>vis</v>
      </c>
      <c r="E73" s="52">
        <f>VLOOKUP(C73,Active!C$21:E$964,3,FALSE)</f>
        <v>21819.032282934768</v>
      </c>
      <c r="F73" s="4" t="s">
        <v>82</v>
      </c>
      <c r="G73" s="17" t="str">
        <f t="shared" si="10"/>
        <v>50391.618</v>
      </c>
      <c r="H73" s="18">
        <f t="shared" si="11"/>
        <v>21819</v>
      </c>
      <c r="I73" s="53" t="s">
        <v>163</v>
      </c>
      <c r="J73" s="54" t="s">
        <v>164</v>
      </c>
      <c r="K73" s="53">
        <v>21819</v>
      </c>
      <c r="L73" s="53" t="s">
        <v>135</v>
      </c>
      <c r="M73" s="54" t="s">
        <v>88</v>
      </c>
      <c r="N73" s="54"/>
      <c r="O73" s="55" t="s">
        <v>102</v>
      </c>
      <c r="P73" s="55" t="s">
        <v>165</v>
      </c>
    </row>
    <row r="74" spans="1:16" ht="12.75" customHeight="1" thickBot="1" x14ac:dyDescent="0.25">
      <c r="A74" s="18" t="str">
        <f t="shared" si="6"/>
        <v> AOEB 6 </v>
      </c>
      <c r="B74" s="4" t="str">
        <f t="shared" si="7"/>
        <v>I</v>
      </c>
      <c r="C74" s="18">
        <f t="shared" si="8"/>
        <v>50578.821000000004</v>
      </c>
      <c r="D74" s="17" t="str">
        <f t="shared" si="9"/>
        <v>vis</v>
      </c>
      <c r="E74" s="52">
        <f>VLOOKUP(C74,Active!C$21:E$964,3,FALSE)</f>
        <v>22147.053463792097</v>
      </c>
      <c r="F74" s="4" t="s">
        <v>82</v>
      </c>
      <c r="G74" s="17" t="str">
        <f t="shared" si="10"/>
        <v>50578.821</v>
      </c>
      <c r="H74" s="18">
        <f t="shared" si="11"/>
        <v>22147</v>
      </c>
      <c r="I74" s="53" t="s">
        <v>166</v>
      </c>
      <c r="J74" s="54" t="s">
        <v>167</v>
      </c>
      <c r="K74" s="53">
        <v>22147</v>
      </c>
      <c r="L74" s="53" t="s">
        <v>168</v>
      </c>
      <c r="M74" s="54" t="s">
        <v>88</v>
      </c>
      <c r="N74" s="54"/>
      <c r="O74" s="55" t="s">
        <v>102</v>
      </c>
      <c r="P74" s="55" t="s">
        <v>165</v>
      </c>
    </row>
    <row r="75" spans="1:16" ht="12.75" customHeight="1" thickBot="1" x14ac:dyDescent="0.25">
      <c r="A75" s="18" t="str">
        <f t="shared" ref="A75:A100" si="12">P75</f>
        <v> AOEB 6 </v>
      </c>
      <c r="B75" s="4" t="str">
        <f t="shared" ref="B75:B100" si="13">IF(H75=INT(H75),"I","II")</f>
        <v>I</v>
      </c>
      <c r="C75" s="18">
        <f t="shared" ref="C75:C100" si="14">1*G75</f>
        <v>50614.773999999998</v>
      </c>
      <c r="D75" s="17" t="str">
        <f t="shared" ref="D75:D100" si="15">VLOOKUP(F75,I$1:J$5,2,FALSE)</f>
        <v>vis</v>
      </c>
      <c r="E75" s="52">
        <f>VLOOKUP(C75,Active!C$21:E$964,3,FALSE)</f>
        <v>22210.051094788188</v>
      </c>
      <c r="F75" s="4" t="s">
        <v>82</v>
      </c>
      <c r="G75" s="17" t="str">
        <f t="shared" ref="G75:G100" si="16">MID(I75,3,LEN(I75)-3)</f>
        <v>50614.774</v>
      </c>
      <c r="H75" s="18">
        <f t="shared" ref="H75:H100" si="17">1*K75</f>
        <v>22210</v>
      </c>
      <c r="I75" s="53" t="s">
        <v>169</v>
      </c>
      <c r="J75" s="54" t="s">
        <v>170</v>
      </c>
      <c r="K75" s="53">
        <v>22210</v>
      </c>
      <c r="L75" s="53" t="s">
        <v>171</v>
      </c>
      <c r="M75" s="54" t="s">
        <v>88</v>
      </c>
      <c r="N75" s="54"/>
      <c r="O75" s="55" t="s">
        <v>102</v>
      </c>
      <c r="P75" s="55" t="s">
        <v>165</v>
      </c>
    </row>
    <row r="76" spans="1:16" ht="12.75" customHeight="1" thickBot="1" x14ac:dyDescent="0.25">
      <c r="A76" s="18" t="str">
        <f t="shared" si="12"/>
        <v> AOEB 6 </v>
      </c>
      <c r="B76" s="4" t="str">
        <f t="shared" si="13"/>
        <v>I</v>
      </c>
      <c r="C76" s="18">
        <f t="shared" si="14"/>
        <v>50726.631999999998</v>
      </c>
      <c r="D76" s="17" t="str">
        <f t="shared" si="15"/>
        <v>vis</v>
      </c>
      <c r="E76" s="52">
        <f>VLOOKUP(C76,Active!C$21:E$964,3,FALSE)</f>
        <v>22406.051122823737</v>
      </c>
      <c r="F76" s="4" t="s">
        <v>82</v>
      </c>
      <c r="G76" s="17" t="str">
        <f t="shared" si="16"/>
        <v>50726.632</v>
      </c>
      <c r="H76" s="18">
        <f t="shared" si="17"/>
        <v>22406</v>
      </c>
      <c r="I76" s="53" t="s">
        <v>172</v>
      </c>
      <c r="J76" s="54" t="s">
        <v>173</v>
      </c>
      <c r="K76" s="53">
        <v>22406</v>
      </c>
      <c r="L76" s="53" t="s">
        <v>171</v>
      </c>
      <c r="M76" s="54" t="s">
        <v>88</v>
      </c>
      <c r="N76" s="54"/>
      <c r="O76" s="55" t="s">
        <v>102</v>
      </c>
      <c r="P76" s="55" t="s">
        <v>165</v>
      </c>
    </row>
    <row r="77" spans="1:16" ht="12.75" customHeight="1" thickBot="1" x14ac:dyDescent="0.25">
      <c r="A77" s="18" t="str">
        <f t="shared" si="12"/>
        <v> AOEB 6 </v>
      </c>
      <c r="B77" s="4" t="str">
        <f t="shared" si="13"/>
        <v>I</v>
      </c>
      <c r="C77" s="18">
        <f t="shared" si="14"/>
        <v>51041.671999999999</v>
      </c>
      <c r="D77" s="17" t="str">
        <f t="shared" si="15"/>
        <v>vis</v>
      </c>
      <c r="E77" s="52">
        <f>VLOOKUP(C77,Active!C$21:E$964,3,FALSE)</f>
        <v>22958.071084134681</v>
      </c>
      <c r="F77" s="4" t="s">
        <v>82</v>
      </c>
      <c r="G77" s="17" t="str">
        <f t="shared" si="16"/>
        <v>51041.672</v>
      </c>
      <c r="H77" s="18">
        <f t="shared" si="17"/>
        <v>22958</v>
      </c>
      <c r="I77" s="53" t="s">
        <v>174</v>
      </c>
      <c r="J77" s="54" t="s">
        <v>175</v>
      </c>
      <c r="K77" s="53">
        <v>22958</v>
      </c>
      <c r="L77" s="53" t="s">
        <v>176</v>
      </c>
      <c r="M77" s="54" t="s">
        <v>88</v>
      </c>
      <c r="N77" s="54"/>
      <c r="O77" s="55" t="s">
        <v>102</v>
      </c>
      <c r="P77" s="55" t="s">
        <v>165</v>
      </c>
    </row>
    <row r="78" spans="1:16" ht="12.75" customHeight="1" thickBot="1" x14ac:dyDescent="0.25">
      <c r="A78" s="18" t="str">
        <f t="shared" si="12"/>
        <v> AOEB 6 </v>
      </c>
      <c r="B78" s="4" t="str">
        <f t="shared" si="13"/>
        <v>I</v>
      </c>
      <c r="C78" s="18">
        <f t="shared" si="14"/>
        <v>51045.656300000002</v>
      </c>
      <c r="D78" s="17" t="str">
        <f t="shared" si="15"/>
        <v>vis</v>
      </c>
      <c r="E78" s="52">
        <f>VLOOKUP(C78,Active!C$21:E$964,3,FALSE)</f>
        <v>22965.052461521213</v>
      </c>
      <c r="F78" s="4" t="s">
        <v>82</v>
      </c>
      <c r="G78" s="17" t="str">
        <f t="shared" si="16"/>
        <v>51045.6563</v>
      </c>
      <c r="H78" s="18">
        <f t="shared" si="17"/>
        <v>22965</v>
      </c>
      <c r="I78" s="53" t="s">
        <v>177</v>
      </c>
      <c r="J78" s="54" t="s">
        <v>178</v>
      </c>
      <c r="K78" s="53">
        <v>22965</v>
      </c>
      <c r="L78" s="53" t="s">
        <v>179</v>
      </c>
      <c r="M78" s="54" t="s">
        <v>180</v>
      </c>
      <c r="N78" s="54" t="s">
        <v>181</v>
      </c>
      <c r="O78" s="55" t="s">
        <v>102</v>
      </c>
      <c r="P78" s="55" t="s">
        <v>165</v>
      </c>
    </row>
    <row r="79" spans="1:16" ht="12.75" customHeight="1" thickBot="1" x14ac:dyDescent="0.25">
      <c r="A79" s="18" t="str">
        <f t="shared" si="12"/>
        <v> AOEB 6 </v>
      </c>
      <c r="B79" s="4" t="str">
        <f t="shared" si="13"/>
        <v>I</v>
      </c>
      <c r="C79" s="18">
        <f t="shared" si="14"/>
        <v>51073.619500000001</v>
      </c>
      <c r="D79" s="17" t="str">
        <f t="shared" si="15"/>
        <v>vis</v>
      </c>
      <c r="E79" s="52">
        <f>VLOOKUP(C79,Active!C$21:E$964,3,FALSE)</f>
        <v>23014.050190641738</v>
      </c>
      <c r="F79" s="4" t="s">
        <v>82</v>
      </c>
      <c r="G79" s="17" t="str">
        <f t="shared" si="16"/>
        <v>51073.6195</v>
      </c>
      <c r="H79" s="18">
        <f t="shared" si="17"/>
        <v>23014</v>
      </c>
      <c r="I79" s="53" t="s">
        <v>182</v>
      </c>
      <c r="J79" s="54" t="s">
        <v>183</v>
      </c>
      <c r="K79" s="53">
        <v>23014</v>
      </c>
      <c r="L79" s="53" t="s">
        <v>184</v>
      </c>
      <c r="M79" s="54" t="s">
        <v>180</v>
      </c>
      <c r="N79" s="54" t="s">
        <v>181</v>
      </c>
      <c r="O79" s="55" t="s">
        <v>102</v>
      </c>
      <c r="P79" s="55" t="s">
        <v>165</v>
      </c>
    </row>
    <row r="80" spans="1:16" ht="12.75" customHeight="1" thickBot="1" x14ac:dyDescent="0.25">
      <c r="A80" s="18" t="str">
        <f t="shared" si="12"/>
        <v> AOEB 6 </v>
      </c>
      <c r="B80" s="4" t="str">
        <f t="shared" si="13"/>
        <v>I</v>
      </c>
      <c r="C80" s="18">
        <f t="shared" si="14"/>
        <v>51097.59</v>
      </c>
      <c r="D80" s="17" t="str">
        <f t="shared" si="15"/>
        <v>vis</v>
      </c>
      <c r="E80" s="52">
        <f>VLOOKUP(C80,Active!C$21:E$964,3,FALSE)</f>
        <v>23056.051823712463</v>
      </c>
      <c r="F80" s="4" t="s">
        <v>82</v>
      </c>
      <c r="G80" s="17" t="str">
        <f t="shared" si="16"/>
        <v>51097.590</v>
      </c>
      <c r="H80" s="18">
        <f t="shared" si="17"/>
        <v>23056</v>
      </c>
      <c r="I80" s="53" t="s">
        <v>185</v>
      </c>
      <c r="J80" s="54" t="s">
        <v>186</v>
      </c>
      <c r="K80" s="53">
        <v>23056</v>
      </c>
      <c r="L80" s="53" t="s">
        <v>187</v>
      </c>
      <c r="M80" s="54" t="s">
        <v>88</v>
      </c>
      <c r="N80" s="54"/>
      <c r="O80" s="55" t="s">
        <v>188</v>
      </c>
      <c r="P80" s="55" t="s">
        <v>165</v>
      </c>
    </row>
    <row r="81" spans="1:16" ht="12.75" customHeight="1" thickBot="1" x14ac:dyDescent="0.25">
      <c r="A81" s="18" t="str">
        <f t="shared" si="12"/>
        <v> AOEB 6 </v>
      </c>
      <c r="B81" s="4" t="str">
        <f t="shared" si="13"/>
        <v>I</v>
      </c>
      <c r="C81" s="18">
        <f t="shared" si="14"/>
        <v>51097.591999999997</v>
      </c>
      <c r="D81" s="17" t="str">
        <f t="shared" si="15"/>
        <v>vis</v>
      </c>
      <c r="E81" s="52">
        <f>VLOOKUP(C81,Active!C$21:E$964,3,FALSE)</f>
        <v>23056.055328156097</v>
      </c>
      <c r="F81" s="4" t="s">
        <v>82</v>
      </c>
      <c r="G81" s="17" t="str">
        <f t="shared" si="16"/>
        <v>51097.592</v>
      </c>
      <c r="H81" s="18">
        <f t="shared" si="17"/>
        <v>23056</v>
      </c>
      <c r="I81" s="53" t="s">
        <v>189</v>
      </c>
      <c r="J81" s="54" t="s">
        <v>190</v>
      </c>
      <c r="K81" s="53">
        <v>23056</v>
      </c>
      <c r="L81" s="53" t="s">
        <v>191</v>
      </c>
      <c r="M81" s="54" t="s">
        <v>88</v>
      </c>
      <c r="N81" s="54"/>
      <c r="O81" s="55" t="s">
        <v>102</v>
      </c>
      <c r="P81" s="55" t="s">
        <v>165</v>
      </c>
    </row>
    <row r="82" spans="1:16" ht="12.75" customHeight="1" thickBot="1" x14ac:dyDescent="0.25">
      <c r="A82" s="18" t="str">
        <f t="shared" si="12"/>
        <v> AOEB 6 </v>
      </c>
      <c r="B82" s="4" t="str">
        <f t="shared" si="13"/>
        <v>I</v>
      </c>
      <c r="C82" s="18">
        <f t="shared" si="14"/>
        <v>51109.571000000004</v>
      </c>
      <c r="D82" s="17" t="str">
        <f t="shared" si="15"/>
        <v>vis</v>
      </c>
      <c r="E82" s="52">
        <f>VLOOKUP(C82,Active!C$21:E$964,3,FALSE)</f>
        <v>23077.045193305119</v>
      </c>
      <c r="F82" s="4" t="s">
        <v>82</v>
      </c>
      <c r="G82" s="17" t="str">
        <f t="shared" si="16"/>
        <v>51109.571</v>
      </c>
      <c r="H82" s="18">
        <f t="shared" si="17"/>
        <v>23077</v>
      </c>
      <c r="I82" s="53" t="s">
        <v>192</v>
      </c>
      <c r="J82" s="54" t="s">
        <v>193</v>
      </c>
      <c r="K82" s="53">
        <v>23077</v>
      </c>
      <c r="L82" s="53" t="s">
        <v>194</v>
      </c>
      <c r="M82" s="54" t="s">
        <v>88</v>
      </c>
      <c r="N82" s="54"/>
      <c r="O82" s="55" t="s">
        <v>102</v>
      </c>
      <c r="P82" s="55" t="s">
        <v>165</v>
      </c>
    </row>
    <row r="83" spans="1:16" ht="12.75" customHeight="1" thickBot="1" x14ac:dyDescent="0.25">
      <c r="A83" s="18" t="str">
        <f t="shared" si="12"/>
        <v> AOEB 6 </v>
      </c>
      <c r="B83" s="4" t="str">
        <f t="shared" si="13"/>
        <v>I</v>
      </c>
      <c r="C83" s="18">
        <f t="shared" si="14"/>
        <v>51384.654399999999</v>
      </c>
      <c r="D83" s="17" t="str">
        <f t="shared" si="15"/>
        <v>vis</v>
      </c>
      <c r="E83" s="52">
        <f>VLOOKUP(C83,Active!C$21:E$964,3,FALSE)</f>
        <v>23559.052328352351</v>
      </c>
      <c r="F83" s="4" t="s">
        <v>82</v>
      </c>
      <c r="G83" s="17" t="str">
        <f t="shared" si="16"/>
        <v>51384.6544</v>
      </c>
      <c r="H83" s="18">
        <f t="shared" si="17"/>
        <v>23559</v>
      </c>
      <c r="I83" s="53" t="s">
        <v>195</v>
      </c>
      <c r="J83" s="54" t="s">
        <v>196</v>
      </c>
      <c r="K83" s="53">
        <v>23559</v>
      </c>
      <c r="L83" s="53" t="s">
        <v>179</v>
      </c>
      <c r="M83" s="54" t="s">
        <v>180</v>
      </c>
      <c r="N83" s="54" t="s">
        <v>181</v>
      </c>
      <c r="O83" s="55" t="s">
        <v>113</v>
      </c>
      <c r="P83" s="55" t="s">
        <v>165</v>
      </c>
    </row>
    <row r="84" spans="1:16" ht="12.75" customHeight="1" thickBot="1" x14ac:dyDescent="0.25">
      <c r="A84" s="18" t="str">
        <f t="shared" si="12"/>
        <v> AOEB 6 </v>
      </c>
      <c r="B84" s="4" t="str">
        <f t="shared" si="13"/>
        <v>I</v>
      </c>
      <c r="C84" s="18">
        <f t="shared" si="14"/>
        <v>51476.539400000001</v>
      </c>
      <c r="D84" s="17" t="str">
        <f t="shared" si="15"/>
        <v>vis</v>
      </c>
      <c r="E84" s="52">
        <f>VLOOKUP(C84,Active!C$21:E$964,3,FALSE)</f>
        <v>23720.055230031685</v>
      </c>
      <c r="F84" s="4" t="s">
        <v>82</v>
      </c>
      <c r="G84" s="17" t="str">
        <f t="shared" si="16"/>
        <v>51476.5394</v>
      </c>
      <c r="H84" s="18">
        <f t="shared" si="17"/>
        <v>23720</v>
      </c>
      <c r="I84" s="53" t="s">
        <v>204</v>
      </c>
      <c r="J84" s="54" t="s">
        <v>205</v>
      </c>
      <c r="K84" s="53">
        <v>23720</v>
      </c>
      <c r="L84" s="53" t="s">
        <v>206</v>
      </c>
      <c r="M84" s="54" t="s">
        <v>180</v>
      </c>
      <c r="N84" s="54" t="s">
        <v>181</v>
      </c>
      <c r="O84" s="55" t="s">
        <v>102</v>
      </c>
      <c r="P84" s="55" t="s">
        <v>165</v>
      </c>
    </row>
    <row r="85" spans="1:16" ht="12.75" customHeight="1" thickBot="1" x14ac:dyDescent="0.25">
      <c r="A85" s="18" t="str">
        <f t="shared" si="12"/>
        <v> AOEB 12 </v>
      </c>
      <c r="B85" s="4" t="str">
        <f t="shared" si="13"/>
        <v>I</v>
      </c>
      <c r="C85" s="18">
        <f t="shared" si="14"/>
        <v>52219.595600000001</v>
      </c>
      <c r="D85" s="17" t="str">
        <f t="shared" si="15"/>
        <v>vis</v>
      </c>
      <c r="E85" s="52">
        <f>VLOOKUP(C85,Active!C$21:E$964,3,FALSE)</f>
        <v>25022.054515125179</v>
      </c>
      <c r="F85" s="4" t="s">
        <v>82</v>
      </c>
      <c r="G85" s="17" t="str">
        <f t="shared" si="16"/>
        <v>52219.5956</v>
      </c>
      <c r="H85" s="18">
        <f t="shared" si="17"/>
        <v>25022</v>
      </c>
      <c r="I85" s="53" t="s">
        <v>214</v>
      </c>
      <c r="J85" s="54" t="s">
        <v>215</v>
      </c>
      <c r="K85" s="53">
        <v>25022</v>
      </c>
      <c r="L85" s="53" t="s">
        <v>216</v>
      </c>
      <c r="M85" s="54" t="s">
        <v>180</v>
      </c>
      <c r="N85" s="54" t="s">
        <v>181</v>
      </c>
      <c r="O85" s="55" t="s">
        <v>102</v>
      </c>
      <c r="P85" s="55" t="s">
        <v>217</v>
      </c>
    </row>
    <row r="86" spans="1:16" ht="12.75" customHeight="1" thickBot="1" x14ac:dyDescent="0.25">
      <c r="A86" s="18" t="str">
        <f t="shared" si="12"/>
        <v> AOEB 12 </v>
      </c>
      <c r="B86" s="4" t="str">
        <f t="shared" si="13"/>
        <v>I</v>
      </c>
      <c r="C86" s="18">
        <f t="shared" si="14"/>
        <v>52518.645299999996</v>
      </c>
      <c r="D86" s="17" t="str">
        <f t="shared" si="15"/>
        <v>vis</v>
      </c>
      <c r="E86" s="52">
        <f>VLOOKUP(C86,Active!C$21:E$964,3,FALSE)</f>
        <v>25546.055923911514</v>
      </c>
      <c r="F86" s="4" t="s">
        <v>82</v>
      </c>
      <c r="G86" s="17" t="str">
        <f t="shared" si="16"/>
        <v>52518.6453</v>
      </c>
      <c r="H86" s="18">
        <f t="shared" si="17"/>
        <v>25546</v>
      </c>
      <c r="I86" s="53" t="s">
        <v>223</v>
      </c>
      <c r="J86" s="54" t="s">
        <v>224</v>
      </c>
      <c r="K86" s="53">
        <v>25546</v>
      </c>
      <c r="L86" s="53" t="s">
        <v>225</v>
      </c>
      <c r="M86" s="54" t="s">
        <v>180</v>
      </c>
      <c r="N86" s="54" t="s">
        <v>181</v>
      </c>
      <c r="O86" s="55" t="s">
        <v>102</v>
      </c>
      <c r="P86" s="55" t="s">
        <v>217</v>
      </c>
    </row>
    <row r="87" spans="1:16" ht="12.75" customHeight="1" thickBot="1" x14ac:dyDescent="0.25">
      <c r="A87" s="18" t="str">
        <f t="shared" si="12"/>
        <v> AOEB 12 </v>
      </c>
      <c r="B87" s="4" t="str">
        <f t="shared" si="13"/>
        <v>I</v>
      </c>
      <c r="C87" s="18">
        <f t="shared" si="14"/>
        <v>52559.737399999998</v>
      </c>
      <c r="D87" s="17" t="str">
        <f t="shared" si="15"/>
        <v>vis</v>
      </c>
      <c r="E87" s="52">
        <f>VLOOKUP(C87,Active!C$21:E$964,3,FALSE)</f>
        <v>25618.058398048724</v>
      </c>
      <c r="F87" s="4" t="s">
        <v>82</v>
      </c>
      <c r="G87" s="17" t="str">
        <f t="shared" si="16"/>
        <v>52559.7374</v>
      </c>
      <c r="H87" s="18">
        <f t="shared" si="17"/>
        <v>25618</v>
      </c>
      <c r="I87" s="53" t="s">
        <v>226</v>
      </c>
      <c r="J87" s="54" t="s">
        <v>227</v>
      </c>
      <c r="K87" s="53">
        <v>25618</v>
      </c>
      <c r="L87" s="53" t="s">
        <v>228</v>
      </c>
      <c r="M87" s="54" t="s">
        <v>180</v>
      </c>
      <c r="N87" s="54" t="s">
        <v>181</v>
      </c>
      <c r="O87" s="55" t="s">
        <v>102</v>
      </c>
      <c r="P87" s="55" t="s">
        <v>217</v>
      </c>
    </row>
    <row r="88" spans="1:16" ht="12.75" customHeight="1" thickBot="1" x14ac:dyDescent="0.25">
      <c r="A88" s="18" t="str">
        <f t="shared" si="12"/>
        <v> AOEB 12 </v>
      </c>
      <c r="B88" s="4" t="str">
        <f t="shared" si="13"/>
        <v>I</v>
      </c>
      <c r="C88" s="18">
        <f t="shared" si="14"/>
        <v>52806.851300000002</v>
      </c>
      <c r="D88" s="17" t="str">
        <f t="shared" si="15"/>
        <v>vis</v>
      </c>
      <c r="E88" s="52">
        <f>VLOOKUP(C88,Active!C$21:E$964,3,FALSE)</f>
        <v>26051.056764977995</v>
      </c>
      <c r="F88" s="4" t="s">
        <v>82</v>
      </c>
      <c r="G88" s="17" t="str">
        <f t="shared" si="16"/>
        <v>52806.8513</v>
      </c>
      <c r="H88" s="18">
        <f t="shared" si="17"/>
        <v>26051</v>
      </c>
      <c r="I88" s="53" t="s">
        <v>229</v>
      </c>
      <c r="J88" s="54" t="s">
        <v>230</v>
      </c>
      <c r="K88" s="53">
        <v>26051</v>
      </c>
      <c r="L88" s="53" t="s">
        <v>231</v>
      </c>
      <c r="M88" s="54" t="s">
        <v>180</v>
      </c>
      <c r="N88" s="54" t="s">
        <v>181</v>
      </c>
      <c r="O88" s="55" t="s">
        <v>232</v>
      </c>
      <c r="P88" s="55" t="s">
        <v>217</v>
      </c>
    </row>
    <row r="89" spans="1:16" ht="12.75" customHeight="1" thickBot="1" x14ac:dyDescent="0.25">
      <c r="A89" s="18" t="str">
        <f t="shared" si="12"/>
        <v> AOEB 12 </v>
      </c>
      <c r="B89" s="4" t="str">
        <f t="shared" si="13"/>
        <v>I</v>
      </c>
      <c r="C89" s="18">
        <f t="shared" si="14"/>
        <v>52833.673300000002</v>
      </c>
      <c r="D89" s="17" t="str">
        <f t="shared" si="15"/>
        <v>vis</v>
      </c>
      <c r="E89" s="52">
        <f>VLOOKUP(C89,Active!C$21:E$964,3,FALSE)</f>
        <v>26098.054858560659</v>
      </c>
      <c r="F89" s="4" t="s">
        <v>82</v>
      </c>
      <c r="G89" s="17" t="str">
        <f t="shared" si="16"/>
        <v>52833.6733</v>
      </c>
      <c r="H89" s="18">
        <f t="shared" si="17"/>
        <v>26098</v>
      </c>
      <c r="I89" s="53" t="s">
        <v>236</v>
      </c>
      <c r="J89" s="54" t="s">
        <v>237</v>
      </c>
      <c r="K89" s="53">
        <v>26098</v>
      </c>
      <c r="L89" s="53" t="s">
        <v>238</v>
      </c>
      <c r="M89" s="54" t="s">
        <v>180</v>
      </c>
      <c r="N89" s="54" t="s">
        <v>181</v>
      </c>
      <c r="O89" s="55" t="s">
        <v>102</v>
      </c>
      <c r="P89" s="55" t="s">
        <v>217</v>
      </c>
    </row>
    <row r="90" spans="1:16" ht="12.75" customHeight="1" thickBot="1" x14ac:dyDescent="0.25">
      <c r="A90" s="18" t="str">
        <f t="shared" si="12"/>
        <v> AOEB 12 </v>
      </c>
      <c r="B90" s="4" t="str">
        <f t="shared" si="13"/>
        <v>I</v>
      </c>
      <c r="C90" s="18">
        <f t="shared" si="14"/>
        <v>53176.668700000002</v>
      </c>
      <c r="D90" s="17" t="str">
        <f t="shared" si="15"/>
        <v>vis</v>
      </c>
      <c r="E90" s="52">
        <f>VLOOKUP(C90,Active!C$21:E$964,3,FALSE)</f>
        <v>26699.058881661953</v>
      </c>
      <c r="F90" s="4" t="s">
        <v>82</v>
      </c>
      <c r="G90" s="17" t="str">
        <f t="shared" si="16"/>
        <v>53176.6687</v>
      </c>
      <c r="H90" s="18">
        <f t="shared" si="17"/>
        <v>26699</v>
      </c>
      <c r="I90" s="53" t="s">
        <v>272</v>
      </c>
      <c r="J90" s="54" t="s">
        <v>273</v>
      </c>
      <c r="K90" s="53" t="s">
        <v>274</v>
      </c>
      <c r="L90" s="53" t="s">
        <v>275</v>
      </c>
      <c r="M90" s="54" t="s">
        <v>180</v>
      </c>
      <c r="N90" s="54" t="s">
        <v>181</v>
      </c>
      <c r="O90" s="55" t="s">
        <v>102</v>
      </c>
      <c r="P90" s="55" t="s">
        <v>217</v>
      </c>
    </row>
    <row r="91" spans="1:16" ht="12.75" customHeight="1" thickBot="1" x14ac:dyDescent="0.25">
      <c r="A91" s="18" t="str">
        <f t="shared" si="12"/>
        <v> AOEB 12 </v>
      </c>
      <c r="B91" s="4" t="str">
        <f t="shared" si="13"/>
        <v>I</v>
      </c>
      <c r="C91" s="18">
        <f t="shared" si="14"/>
        <v>53265.696400000001</v>
      </c>
      <c r="D91" s="17" t="str">
        <f t="shared" si="15"/>
        <v>vis</v>
      </c>
      <c r="E91" s="52">
        <f>VLOOKUP(C91,Active!C$21:E$964,3,FALSE)</f>
        <v>26855.055159942811</v>
      </c>
      <c r="F91" s="4" t="s">
        <v>82</v>
      </c>
      <c r="G91" s="17" t="str">
        <f t="shared" si="16"/>
        <v>53265.6964</v>
      </c>
      <c r="H91" s="18">
        <f t="shared" si="17"/>
        <v>26855</v>
      </c>
      <c r="I91" s="53" t="s">
        <v>276</v>
      </c>
      <c r="J91" s="54" t="s">
        <v>277</v>
      </c>
      <c r="K91" s="53" t="s">
        <v>278</v>
      </c>
      <c r="L91" s="53" t="s">
        <v>206</v>
      </c>
      <c r="M91" s="54" t="s">
        <v>180</v>
      </c>
      <c r="N91" s="54" t="s">
        <v>181</v>
      </c>
      <c r="O91" s="55" t="s">
        <v>102</v>
      </c>
      <c r="P91" s="55" t="s">
        <v>217</v>
      </c>
    </row>
    <row r="92" spans="1:16" ht="12.75" customHeight="1" thickBot="1" x14ac:dyDescent="0.25">
      <c r="A92" s="18" t="str">
        <f t="shared" si="12"/>
        <v> AOEB 12 </v>
      </c>
      <c r="B92" s="4" t="str">
        <f t="shared" si="13"/>
        <v>I</v>
      </c>
      <c r="C92" s="18">
        <f t="shared" si="14"/>
        <v>53903.743699999999</v>
      </c>
      <c r="D92" s="17" t="str">
        <f t="shared" si="15"/>
        <v>vis</v>
      </c>
      <c r="E92" s="52">
        <f>VLOOKUP(C92,Active!C$21:E$964,3,FALSE)</f>
        <v>27973.055559449382</v>
      </c>
      <c r="F92" s="4" t="s">
        <v>82</v>
      </c>
      <c r="G92" s="17" t="str">
        <f t="shared" si="16"/>
        <v>53903.7437</v>
      </c>
      <c r="H92" s="18">
        <f t="shared" si="17"/>
        <v>27973</v>
      </c>
      <c r="I92" s="53" t="s">
        <v>290</v>
      </c>
      <c r="J92" s="54" t="s">
        <v>291</v>
      </c>
      <c r="K92" s="53" t="s">
        <v>292</v>
      </c>
      <c r="L92" s="53" t="s">
        <v>250</v>
      </c>
      <c r="M92" s="54" t="s">
        <v>180</v>
      </c>
      <c r="N92" s="54" t="s">
        <v>181</v>
      </c>
      <c r="O92" s="55" t="s">
        <v>102</v>
      </c>
      <c r="P92" s="55" t="s">
        <v>217</v>
      </c>
    </row>
    <row r="93" spans="1:16" ht="12.75" customHeight="1" thickBot="1" x14ac:dyDescent="0.25">
      <c r="A93" s="18" t="str">
        <f t="shared" si="12"/>
        <v>IBVS 5806 </v>
      </c>
      <c r="B93" s="4" t="str">
        <f t="shared" si="13"/>
        <v>II</v>
      </c>
      <c r="C93" s="18">
        <f t="shared" si="14"/>
        <v>53989.6342</v>
      </c>
      <c r="D93" s="17" t="str">
        <f t="shared" si="15"/>
        <v>vis</v>
      </c>
      <c r="E93" s="52" t="e">
        <f>VLOOKUP(C93,Active!C$21:E$964,3,FALSE)</f>
        <v>#N/A</v>
      </c>
      <c r="F93" s="4" t="s">
        <v>82</v>
      </c>
      <c r="G93" s="17" t="str">
        <f t="shared" si="16"/>
        <v>53989.6342</v>
      </c>
      <c r="H93" s="18">
        <f t="shared" si="17"/>
        <v>28123.5</v>
      </c>
      <c r="I93" s="53" t="s">
        <v>293</v>
      </c>
      <c r="J93" s="54" t="s">
        <v>294</v>
      </c>
      <c r="K93" s="53" t="s">
        <v>295</v>
      </c>
      <c r="L93" s="53" t="s">
        <v>238</v>
      </c>
      <c r="M93" s="54" t="s">
        <v>180</v>
      </c>
      <c r="N93" s="54" t="s">
        <v>220</v>
      </c>
      <c r="O93" s="55" t="s">
        <v>296</v>
      </c>
      <c r="P93" s="56" t="s">
        <v>297</v>
      </c>
    </row>
    <row r="94" spans="1:16" ht="12.75" customHeight="1" thickBot="1" x14ac:dyDescent="0.25">
      <c r="A94" s="18" t="str">
        <f t="shared" si="12"/>
        <v> AOEB 12 </v>
      </c>
      <c r="B94" s="4" t="str">
        <f t="shared" si="13"/>
        <v>I</v>
      </c>
      <c r="C94" s="18">
        <f t="shared" si="14"/>
        <v>54015.600899999998</v>
      </c>
      <c r="D94" s="17" t="str">
        <f t="shared" si="15"/>
        <v>vis</v>
      </c>
      <c r="E94" s="52">
        <f>VLOOKUP(C94,Active!C$21:E$964,3,FALSE)</f>
        <v>28169.054185707475</v>
      </c>
      <c r="F94" s="4" t="s">
        <v>82</v>
      </c>
      <c r="G94" s="17" t="str">
        <f t="shared" si="16"/>
        <v>54015.6009</v>
      </c>
      <c r="H94" s="18">
        <f t="shared" si="17"/>
        <v>28169</v>
      </c>
      <c r="I94" s="53" t="s">
        <v>298</v>
      </c>
      <c r="J94" s="54" t="s">
        <v>299</v>
      </c>
      <c r="K94" s="53" t="s">
        <v>300</v>
      </c>
      <c r="L94" s="53" t="s">
        <v>199</v>
      </c>
      <c r="M94" s="54" t="s">
        <v>180</v>
      </c>
      <c r="N94" s="54" t="s">
        <v>181</v>
      </c>
      <c r="O94" s="55" t="s">
        <v>301</v>
      </c>
      <c r="P94" s="55" t="s">
        <v>217</v>
      </c>
    </row>
    <row r="95" spans="1:16" ht="12.75" customHeight="1" thickBot="1" x14ac:dyDescent="0.25">
      <c r="A95" s="18" t="str">
        <f t="shared" si="12"/>
        <v> AOEB 12 </v>
      </c>
      <c r="B95" s="4" t="str">
        <f t="shared" si="13"/>
        <v>I</v>
      </c>
      <c r="C95" s="18">
        <f t="shared" si="14"/>
        <v>54275.841999999997</v>
      </c>
      <c r="D95" s="17" t="str">
        <f t="shared" si="15"/>
        <v>vis</v>
      </c>
      <c r="E95" s="52">
        <f>VLOOKUP(C95,Active!C$21:E$964,3,FALSE)</f>
        <v>28625.054318876329</v>
      </c>
      <c r="F95" s="4" t="s">
        <v>82</v>
      </c>
      <c r="G95" s="17" t="str">
        <f t="shared" si="16"/>
        <v>54275.8420</v>
      </c>
      <c r="H95" s="18">
        <f t="shared" si="17"/>
        <v>28625</v>
      </c>
      <c r="I95" s="53" t="s">
        <v>302</v>
      </c>
      <c r="J95" s="54" t="s">
        <v>303</v>
      </c>
      <c r="K95" s="53" t="s">
        <v>304</v>
      </c>
      <c r="L95" s="53" t="s">
        <v>305</v>
      </c>
      <c r="M95" s="54" t="s">
        <v>180</v>
      </c>
      <c r="N95" s="54" t="s">
        <v>181</v>
      </c>
      <c r="O95" s="55" t="s">
        <v>306</v>
      </c>
      <c r="P95" s="55" t="s">
        <v>217</v>
      </c>
    </row>
    <row r="96" spans="1:16" ht="12.75" customHeight="1" thickBot="1" x14ac:dyDescent="0.25">
      <c r="A96" s="18" t="str">
        <f t="shared" si="12"/>
        <v> AOEB 12 </v>
      </c>
      <c r="B96" s="4" t="str">
        <f t="shared" si="13"/>
        <v>I</v>
      </c>
      <c r="C96" s="18">
        <f t="shared" si="14"/>
        <v>54303.807200000003</v>
      </c>
      <c r="D96" s="17" t="str">
        <f t="shared" si="15"/>
        <v>vis</v>
      </c>
      <c r="E96" s="52">
        <f>VLOOKUP(C96,Active!C$21:E$964,3,FALSE)</f>
        <v>28674.055552440499</v>
      </c>
      <c r="F96" s="4" t="s">
        <v>82</v>
      </c>
      <c r="G96" s="17" t="str">
        <f t="shared" si="16"/>
        <v>54303.8072</v>
      </c>
      <c r="H96" s="18">
        <f t="shared" si="17"/>
        <v>28674</v>
      </c>
      <c r="I96" s="53" t="s">
        <v>307</v>
      </c>
      <c r="J96" s="54" t="s">
        <v>308</v>
      </c>
      <c r="K96" s="53" t="s">
        <v>309</v>
      </c>
      <c r="L96" s="53" t="s">
        <v>250</v>
      </c>
      <c r="M96" s="54" t="s">
        <v>180</v>
      </c>
      <c r="N96" s="54" t="s">
        <v>181</v>
      </c>
      <c r="O96" s="55" t="s">
        <v>102</v>
      </c>
      <c r="P96" s="55" t="s">
        <v>217</v>
      </c>
    </row>
    <row r="97" spans="1:16" ht="12.75" customHeight="1" thickBot="1" x14ac:dyDescent="0.25">
      <c r="A97" s="18" t="str">
        <f t="shared" si="12"/>
        <v>BAVM 203 </v>
      </c>
      <c r="B97" s="4" t="str">
        <f t="shared" si="13"/>
        <v>I</v>
      </c>
      <c r="C97" s="18">
        <f t="shared" si="14"/>
        <v>54648.513899999998</v>
      </c>
      <c r="D97" s="17" t="str">
        <f t="shared" si="15"/>
        <v>CCD</v>
      </c>
      <c r="E97" s="52">
        <f>VLOOKUP(C97,Active!C$21:E$964,3,FALSE)</f>
        <v>29278.058152737671</v>
      </c>
      <c r="F97" s="4" t="str">
        <f>LEFT(M97,1)</f>
        <v>C</v>
      </c>
      <c r="G97" s="17" t="str">
        <f t="shared" si="16"/>
        <v>54648.5139</v>
      </c>
      <c r="H97" s="18">
        <f t="shared" si="17"/>
        <v>29278</v>
      </c>
      <c r="I97" s="53" t="s">
        <v>323</v>
      </c>
      <c r="J97" s="54" t="s">
        <v>324</v>
      </c>
      <c r="K97" s="53" t="s">
        <v>325</v>
      </c>
      <c r="L97" s="53" t="s">
        <v>258</v>
      </c>
      <c r="M97" s="54" t="s">
        <v>180</v>
      </c>
      <c r="N97" s="54" t="s">
        <v>242</v>
      </c>
      <c r="O97" s="55" t="s">
        <v>221</v>
      </c>
      <c r="P97" s="56" t="s">
        <v>326</v>
      </c>
    </row>
    <row r="98" spans="1:16" ht="12.75" customHeight="1" thickBot="1" x14ac:dyDescent="0.25">
      <c r="A98" s="18" t="str">
        <f t="shared" si="12"/>
        <v>BAVM 203 </v>
      </c>
      <c r="B98" s="4" t="str">
        <f t="shared" si="13"/>
        <v>II</v>
      </c>
      <c r="C98" s="18">
        <f t="shared" si="14"/>
        <v>54707.504999999997</v>
      </c>
      <c r="D98" s="17" t="str">
        <f t="shared" si="15"/>
        <v>CCD</v>
      </c>
      <c r="E98" s="52">
        <f>VLOOKUP(C98,Active!C$21:E$964,3,FALSE)</f>
        <v>29381.423645182087</v>
      </c>
      <c r="F98" s="4" t="str">
        <f>LEFT(M98,1)</f>
        <v>C</v>
      </c>
      <c r="G98" s="17" t="str">
        <f t="shared" si="16"/>
        <v>54707.5050</v>
      </c>
      <c r="H98" s="18">
        <f t="shared" si="17"/>
        <v>29381.5</v>
      </c>
      <c r="I98" s="53" t="s">
        <v>333</v>
      </c>
      <c r="J98" s="54" t="s">
        <v>334</v>
      </c>
      <c r="K98" s="53" t="s">
        <v>335</v>
      </c>
      <c r="L98" s="53" t="s">
        <v>336</v>
      </c>
      <c r="M98" s="54" t="s">
        <v>180</v>
      </c>
      <c r="N98" s="54" t="s">
        <v>242</v>
      </c>
      <c r="O98" s="55" t="s">
        <v>221</v>
      </c>
      <c r="P98" s="56" t="s">
        <v>326</v>
      </c>
    </row>
    <row r="99" spans="1:16" ht="12.75" customHeight="1" thickBot="1" x14ac:dyDescent="0.25">
      <c r="A99" s="18" t="str">
        <f t="shared" si="12"/>
        <v>BAVM 212 </v>
      </c>
      <c r="B99" s="4" t="str">
        <f t="shared" si="13"/>
        <v>I</v>
      </c>
      <c r="C99" s="18">
        <f t="shared" si="14"/>
        <v>54995.499000000003</v>
      </c>
      <c r="D99" s="17" t="str">
        <f t="shared" si="15"/>
        <v>vis</v>
      </c>
      <c r="E99" s="52">
        <f>VLOOKUP(C99,Active!C$21:E$964,3,FALSE)</f>
        <v>29886.053015223311</v>
      </c>
      <c r="F99" s="4" t="s">
        <v>82</v>
      </c>
      <c r="G99" s="17" t="str">
        <f t="shared" si="16"/>
        <v>54995.4990</v>
      </c>
      <c r="H99" s="18">
        <f t="shared" si="17"/>
        <v>29886</v>
      </c>
      <c r="I99" s="53" t="s">
        <v>342</v>
      </c>
      <c r="J99" s="54" t="s">
        <v>343</v>
      </c>
      <c r="K99" s="53" t="s">
        <v>344</v>
      </c>
      <c r="L99" s="53" t="s">
        <v>345</v>
      </c>
      <c r="M99" s="54" t="s">
        <v>180</v>
      </c>
      <c r="N99" s="54" t="s">
        <v>220</v>
      </c>
      <c r="O99" s="55" t="s">
        <v>346</v>
      </c>
      <c r="P99" s="56" t="s">
        <v>347</v>
      </c>
    </row>
    <row r="100" spans="1:16" ht="12.75" customHeight="1" thickBot="1" x14ac:dyDescent="0.25">
      <c r="A100" s="18" t="str">
        <f t="shared" si="12"/>
        <v>BAVM 212 </v>
      </c>
      <c r="B100" s="4" t="str">
        <f t="shared" si="13"/>
        <v>II</v>
      </c>
      <c r="C100" s="18">
        <f t="shared" si="14"/>
        <v>55074.5432</v>
      </c>
      <c r="D100" s="17" t="str">
        <f t="shared" si="15"/>
        <v>vis</v>
      </c>
      <c r="E100" s="52">
        <f>VLOOKUP(C100,Active!C$21:E$964,3,FALSE)</f>
        <v>30024.555986991505</v>
      </c>
      <c r="F100" s="4" t="s">
        <v>82</v>
      </c>
      <c r="G100" s="17" t="str">
        <f t="shared" si="16"/>
        <v>55074.5432</v>
      </c>
      <c r="H100" s="18">
        <f t="shared" si="17"/>
        <v>30024.5</v>
      </c>
      <c r="I100" s="53" t="s">
        <v>357</v>
      </c>
      <c r="J100" s="54" t="s">
        <v>358</v>
      </c>
      <c r="K100" s="53" t="s">
        <v>359</v>
      </c>
      <c r="L100" s="53" t="s">
        <v>360</v>
      </c>
      <c r="M100" s="54" t="s">
        <v>180</v>
      </c>
      <c r="N100" s="54" t="s">
        <v>242</v>
      </c>
      <c r="O100" s="55" t="s">
        <v>221</v>
      </c>
      <c r="P100" s="56" t="s">
        <v>347</v>
      </c>
    </row>
    <row r="101" spans="1:16" x14ac:dyDescent="0.2">
      <c r="B101" s="4"/>
      <c r="F101" s="4"/>
    </row>
    <row r="102" spans="1:16" x14ac:dyDescent="0.2">
      <c r="B102" s="4"/>
      <c r="F102" s="4"/>
    </row>
    <row r="103" spans="1:16" x14ac:dyDescent="0.2">
      <c r="B103" s="4"/>
      <c r="F103" s="4"/>
    </row>
    <row r="104" spans="1:16" x14ac:dyDescent="0.2">
      <c r="B104" s="4"/>
      <c r="F104" s="4"/>
    </row>
    <row r="105" spans="1:16" x14ac:dyDescent="0.2">
      <c r="B105" s="4"/>
      <c r="F105" s="4"/>
    </row>
    <row r="106" spans="1:16" x14ac:dyDescent="0.2">
      <c r="B106" s="4"/>
      <c r="F106" s="4"/>
    </row>
    <row r="107" spans="1:16" x14ac:dyDescent="0.2">
      <c r="B107" s="4"/>
      <c r="F107" s="4"/>
    </row>
    <row r="108" spans="1:16" x14ac:dyDescent="0.2">
      <c r="B108" s="4"/>
      <c r="F108" s="4"/>
    </row>
    <row r="109" spans="1:16" x14ac:dyDescent="0.2">
      <c r="B109" s="4"/>
      <c r="F109" s="4"/>
    </row>
    <row r="110" spans="1:16" x14ac:dyDescent="0.2">
      <c r="B110" s="4"/>
      <c r="F110" s="4"/>
    </row>
    <row r="111" spans="1:16" x14ac:dyDescent="0.2">
      <c r="B111" s="4"/>
      <c r="F111" s="4"/>
    </row>
    <row r="112" spans="1:1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</sheetData>
  <phoneticPr fontId="7" type="noConversion"/>
  <hyperlinks>
    <hyperlink ref="P37" r:id="rId1" display="http://www.konkoly.hu/cgi-bin/IBVS?5263" xr:uid="{00000000-0004-0000-0100-000000000000}"/>
    <hyperlink ref="P38" r:id="rId2" display="http://www.konkoly.hu/cgi-bin/IBVS?5287" xr:uid="{00000000-0004-0000-0100-000001000000}"/>
    <hyperlink ref="P39" r:id="rId3" display="http://www.konkoly.hu/cgi-bin/IBVS?5287" xr:uid="{00000000-0004-0000-0100-000002000000}"/>
    <hyperlink ref="P40" r:id="rId4" display="http://www.bav-astro.de/sfs/BAVM_link.php?BAVMnr=158" xr:uid="{00000000-0004-0000-0100-000003000000}"/>
    <hyperlink ref="P41" r:id="rId5" display="http://www.bav-astro.de/sfs/BAVM_link.php?BAVMnr=172" xr:uid="{00000000-0004-0000-0100-000004000000}"/>
    <hyperlink ref="P42" r:id="rId6" display="http://www.bav-astro.de/sfs/BAVM_link.php?BAVMnr=172" xr:uid="{00000000-0004-0000-0100-000005000000}"/>
    <hyperlink ref="P43" r:id="rId7" display="http://www.bav-astro.de/sfs/BAVM_link.php?BAVMnr=172" xr:uid="{00000000-0004-0000-0100-000006000000}"/>
    <hyperlink ref="P44" r:id="rId8" display="http://www.bav-astro.de/sfs/BAVM_link.php?BAVMnr=172" xr:uid="{00000000-0004-0000-0100-000007000000}"/>
    <hyperlink ref="P45" r:id="rId9" display="http://www.bav-astro.de/sfs/BAVM_link.php?BAVMnr=172" xr:uid="{00000000-0004-0000-0100-000008000000}"/>
    <hyperlink ref="P46" r:id="rId10" display="http://www.bav-astro.de/sfs/BAVM_link.php?BAVMnr=173" xr:uid="{00000000-0004-0000-0100-000009000000}"/>
    <hyperlink ref="P47" r:id="rId11" display="http://www.bav-astro.de/sfs/BAVM_link.php?BAVMnr=172" xr:uid="{00000000-0004-0000-0100-00000A000000}"/>
    <hyperlink ref="P48" r:id="rId12" display="http://www.bav-astro.de/sfs/BAVM_link.php?BAVMnr=172" xr:uid="{00000000-0004-0000-0100-00000B000000}"/>
    <hyperlink ref="P49" r:id="rId13" display="http://www.bav-astro.de/sfs/BAVM_link.php?BAVMnr=172" xr:uid="{00000000-0004-0000-0100-00000C000000}"/>
    <hyperlink ref="P50" r:id="rId14" display="http://www.konkoly.hu/cgi-bin/IBVS?5603" xr:uid="{00000000-0004-0000-0100-00000D000000}"/>
    <hyperlink ref="P51" r:id="rId15" display="http://www.bav-astro.de/sfs/BAVM_link.php?BAVMnr=178" xr:uid="{00000000-0004-0000-0100-00000E000000}"/>
    <hyperlink ref="P93" r:id="rId16" display="http://www.konkoly.hu/cgi-bin/IBVS?5806" xr:uid="{00000000-0004-0000-0100-00000F000000}"/>
    <hyperlink ref="P52" r:id="rId17" display="http://www.aavso.org/sites/default/files/jaavso/v36n2/171.pdf" xr:uid="{00000000-0004-0000-0100-000010000000}"/>
    <hyperlink ref="P53" r:id="rId18" display="http://www.aavso.org/sites/default/files/jaavso/v36n2/186.pdf" xr:uid="{00000000-0004-0000-0100-000011000000}"/>
    <hyperlink ref="P54" r:id="rId19" display="http://www.aavso.org/sites/default/files/jaavso/v36n2/186.pdf" xr:uid="{00000000-0004-0000-0100-000012000000}"/>
    <hyperlink ref="P97" r:id="rId20" display="http://www.bav-astro.de/sfs/BAVM_link.php?BAVMnr=203" xr:uid="{00000000-0004-0000-0100-000013000000}"/>
    <hyperlink ref="P55" r:id="rId21" display="http://www.aavso.org/sites/default/files/jaavso/v36n2/186.pdf" xr:uid="{00000000-0004-0000-0100-000014000000}"/>
    <hyperlink ref="P56" r:id="rId22" display="http://www.aavso.org/sites/default/files/jaavso/v36n2/186.pdf" xr:uid="{00000000-0004-0000-0100-000015000000}"/>
    <hyperlink ref="P98" r:id="rId23" display="http://www.bav-astro.de/sfs/BAVM_link.php?BAVMnr=203" xr:uid="{00000000-0004-0000-0100-000016000000}"/>
    <hyperlink ref="P57" r:id="rId24" display="http://www.aavso.org/sites/default/files/jaavso/v37n1/44.pdf" xr:uid="{00000000-0004-0000-0100-000017000000}"/>
    <hyperlink ref="P99" r:id="rId25" display="http://www.bav-astro.de/sfs/BAVM_link.php?BAVMnr=212" xr:uid="{00000000-0004-0000-0100-000018000000}"/>
    <hyperlink ref="P100" r:id="rId26" display="http://www.bav-astro.de/sfs/BAVM_link.php?BAVMnr=212" xr:uid="{00000000-0004-0000-0100-000019000000}"/>
    <hyperlink ref="P63" r:id="rId27" display="http://www.bav-astro.de/sfs/BAVM_link.php?BAVMnr=214" xr:uid="{00000000-0004-0000-0100-00001A000000}"/>
    <hyperlink ref="P67" r:id="rId28" display="http://www.bav-astro.de/sfs/BAVM_link.php?BAVMnr=220" xr:uid="{00000000-0004-0000-0100-00001B000000}"/>
    <hyperlink ref="P68" r:id="rId29" display="http://www.konkoly.hu/cgi-bin/IBVS?6011" xr:uid="{00000000-0004-0000-0100-00001C000000}"/>
    <hyperlink ref="P69" r:id="rId30" display="http://www.konkoly.hu/cgi-bin/IBVS?6042" xr:uid="{00000000-0004-0000-0100-00001D000000}"/>
    <hyperlink ref="P71" r:id="rId31" display="http://www.bav-astro.de/sfs/BAVM_link.php?BAVMnr=23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2025-01-05T03:43:48Z</dcterms:modified>
</cp:coreProperties>
</file>