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B85CA7-6916-49DC-BC6B-6ABB67F82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14" i="1"/>
  <c r="E28" i="1"/>
  <c r="F28" i="1"/>
  <c r="G28" i="1" s="1"/>
  <c r="K28" i="1" s="1"/>
  <c r="Q28" i="1"/>
  <c r="E26" i="1"/>
  <c r="F26" i="1" s="1"/>
  <c r="G26" i="1" s="1"/>
  <c r="K26" i="1" s="1"/>
  <c r="E27" i="1"/>
  <c r="F27" i="1" s="1"/>
  <c r="G27" i="1" s="1"/>
  <c r="K27" i="1" s="1"/>
  <c r="Q26" i="1"/>
  <c r="Q27" i="1"/>
  <c r="E24" i="1"/>
  <c r="F24" i="1"/>
  <c r="G24" i="1" s="1"/>
  <c r="K24" i="1" s="1"/>
  <c r="E25" i="1"/>
  <c r="F25" i="1"/>
  <c r="G25" i="1" s="1"/>
  <c r="K25" i="1" s="1"/>
  <c r="D9" i="1"/>
  <c r="C9" i="1"/>
  <c r="E21" i="1"/>
  <c r="F21" i="1" s="1"/>
  <c r="G21" i="1" s="1"/>
  <c r="I21" i="1" s="1"/>
  <c r="Q24" i="1"/>
  <c r="Q25" i="1"/>
  <c r="E23" i="1"/>
  <c r="F23" i="1"/>
  <c r="G23" i="1" s="1"/>
  <c r="J23" i="1" s="1"/>
  <c r="Q23" i="1"/>
  <c r="E22" i="1"/>
  <c r="F22" i="1" s="1"/>
  <c r="G22" i="1" s="1"/>
  <c r="J22" i="1" s="1"/>
  <c r="Q22" i="1"/>
  <c r="C17" i="1"/>
  <c r="Q21" i="1"/>
  <c r="C12" i="1"/>
  <c r="F15" i="1" l="1"/>
  <c r="C16" i="1"/>
  <c r="D18" i="1" s="1"/>
  <c r="C11" i="1"/>
  <c r="O29" i="1" l="1"/>
  <c r="O28" i="1"/>
  <c r="O25" i="1"/>
  <c r="O26" i="1"/>
  <c r="C15" i="1"/>
  <c r="O21" i="1"/>
  <c r="O22" i="1"/>
  <c r="O24" i="1"/>
  <c r="O23" i="1"/>
  <c r="O2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<sst xmlns="http://schemas.openxmlformats.org/spreadsheetml/2006/main" count="66" uniqueCount="54">
  <si>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</si>
  <si>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</si>
  <si>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</si>
  <si>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</si>
  <si>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</si>
  <si>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</si>
  <si>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</si>
  <si>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</si>
  <si>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</si>
  <si>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</si>
  <si>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</si>
  <si>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</si>
  <si>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</si>
  <si>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</si>
  <si>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</si>
  <si>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</si>
  <si>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</si>
  <si>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</si>
  <si>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</si>
  <si>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</si>
  <si>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</si>
  <si>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</si>
  <si>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</si>
  <si>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</si>
  <si>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</si>
  <si>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</si>
  <si>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</si>
  <si>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</si>
  <si>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</si>
  <si>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</si>
  <si>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</si>
  <si>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</si>
  <si>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</si>
  <si>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</si>
  <si>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</si>
  <si>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</si>
  <si>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</si>
  <si>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</si>
  <si>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</si>
  <si>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</si>
  <si>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V2520 Cyg / GSC 2675-0995</t>
  </si>
  <si>
    <t>EA</t>
  </si>
  <si>
    <t>VSX</t>
  </si>
  <si>
    <t>not avail.</t>
  </si>
  <si>
    <t>IBVS 6084</t>
  </si>
  <si>
    <t>I</t>
  </si>
  <si>
    <t>IBVS 6157</t>
  </si>
  <si>
    <t>vis</t>
  </si>
  <si>
    <t>JBAV, 60</t>
  </si>
  <si>
    <t>JAAVSO, 52, 243</t>
  </si>
  <si>
    <t>Next ToM-P</t>
  </si>
  <si>
    <t>Next ToM-S</t>
  </si>
  <si>
    <t>10.56-10.87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</si>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</sst>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center"/>
      <protection locked="0"/>
    </xf>
    <xf numFmtId="0" fontId="0" fillId="0" borderId="11" xfId="0" applyBorder="1">
      <alignment vertical="top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Fill="1" applyBorder="1" applyAlignment="1"/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41" applyFont="1" applyAlignment="1">
      <alignment horizontal="left" vertical="center" wrapText="1"/>
    </xf>
    <xf numFmtId="0" fontId="31" fillId="0" borderId="0" xfId="42" applyFont="1" applyAlignment="1">
      <alignment horizontal="left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V2520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D3-43FD-A4FA-35949DDAD0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D3-43FD-A4FA-35949DDAD0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-1.9635000004200265E-2</c:v>
                </c:pt>
                <c:pt idx="2">
                  <c:v>-1.6150000003108289E-2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D3-43FD-A4FA-35949DDAD0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-1.787000000331318E-2</c:v>
                </c:pt>
                <c:pt idx="4">
                  <c:v>-2.8285000000323635E-2</c:v>
                </c:pt>
                <c:pt idx="5">
                  <c:v>-1.802000000316184E-2</c:v>
                </c:pt>
                <c:pt idx="6">
                  <c:v>-1.6410000003816094E-2</c:v>
                </c:pt>
                <c:pt idx="7">
                  <c:v>-3.3615000000281725E-2</c:v>
                </c:pt>
                <c:pt idx="8">
                  <c:v>-3.0330000001413282E-2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D3-43FD-A4FA-35949DDAD0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D3-43FD-A4FA-35949DDAD0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D3-43FD-A4FA-35949DDAD0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D3-43FD-A4FA-35949DDAD0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  <c:pt idx="8">
                  <c:v>6691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-5.8234960072317543E-5</c:v>
                </c:pt>
                <c:pt idx="1">
                  <c:v>-1.6326477244850243E-2</c:v>
                </c:pt>
                <c:pt idx="2">
                  <c:v>-1.9763952893838133E-2</c:v>
                </c:pt>
                <c:pt idx="3">
                  <c:v>-2.1175151539742681E-2</c:v>
                </c:pt>
                <c:pt idx="4">
                  <c:v>-1.9970526379834028E-2</c:v>
                </c:pt>
                <c:pt idx="5">
                  <c:v>-2.2266045229833369E-2</c:v>
                </c:pt>
                <c:pt idx="6">
                  <c:v>-2.2279971532260058E-2</c:v>
                </c:pt>
                <c:pt idx="7">
                  <c:v>-2.7356108766788425E-2</c:v>
                </c:pt>
                <c:pt idx="8">
                  <c:v>-3.1118531472399073E-2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D3-43FD-A4FA-35949DDA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6592"/>
        <c:axId val="1"/>
      </c:scatterChart>
      <c:valAx>
        <c:axId val="76184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F72A7F-8892-A400-8AA0-2F6E4824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28</v>
      </c>
      <c r="B2" t="s">
        <v>41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 t="s">
        <v>43</v>
      </c>
      <c r="D4" s="9" t="s">
        <v>43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51452.635000000002</v>
      </c>
      <c r="D7" s="46" t="s">
        <v>42</v>
      </c>
    </row>
    <row r="8" spans="1:6" x14ac:dyDescent="0.2">
      <c r="A8" t="s">
        <v>8</v>
      </c>
      <c r="C8">
        <v>1.34883</v>
      </c>
      <c r="D8" s="47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1">
        <f ca="1">INTERCEPT(INDIRECT($D$9):G992,INDIRECT($C$9):F992)</f>
        <v>-5.8234960072317543E-5</v>
      </c>
      <c r="D11" s="3"/>
      <c r="E11" s="12"/>
    </row>
    <row r="12" spans="1:6" x14ac:dyDescent="0.2">
      <c r="A12" s="12" t="s">
        <v>21</v>
      </c>
      <c r="B12" s="12"/>
      <c r="C12" s="21">
        <f ca="1">SLOPE(INDIRECT($D$9):G992,INDIRECT($C$9):F992)</f>
        <v>-4.6421008088965407E-6</v>
      </c>
      <c r="D12" s="3"/>
      <c r="E12" s="45" t="s">
        <v>53</v>
      </c>
      <c r="F12" s="44" t="s">
        <v>52</v>
      </c>
    </row>
    <row r="13" spans="1:6" x14ac:dyDescent="0.2">
      <c r="A13" s="12" t="s">
        <v>23</v>
      </c>
      <c r="B13" s="12"/>
      <c r="C13" s="3" t="s">
        <v>18</v>
      </c>
      <c r="E13" s="38" t="s">
        <v>37</v>
      </c>
      <c r="F13" s="40">
        <v>1</v>
      </c>
    </row>
    <row r="14" spans="1:6" x14ac:dyDescent="0.2">
      <c r="A14" s="12"/>
      <c r="B14" s="12"/>
      <c r="C14" s="12"/>
      <c r="E14" s="38" t="s">
        <v>35</v>
      </c>
      <c r="F14" s="41">
        <f ca="1">NOW()+15018.5+$C$5/24</f>
        <v>60680.660303009259</v>
      </c>
    </row>
    <row r="15" spans="1:6" x14ac:dyDescent="0.2">
      <c r="A15" s="14" t="s">
        <v>22</v>
      </c>
      <c r="B15" s="12"/>
      <c r="C15" s="15">
        <f ca="1">(C7+C11)+(C8+C12)*INT(MAX(F21:F3533))</f>
        <v>60477.625411468529</v>
      </c>
      <c r="E15" s="38" t="s">
        <v>38</v>
      </c>
      <c r="F15" s="41">
        <f ca="1">ROUND(2*($F$14-$C$7)/$C$8,0)/2+$F$13</f>
        <v>6842.5</v>
      </c>
    </row>
    <row r="16" spans="1:6" x14ac:dyDescent="0.2">
      <c r="A16" s="17" t="s">
        <v>9</v>
      </c>
      <c r="B16" s="12"/>
      <c r="C16" s="18">
        <f ca="1">+C8+C12</f>
        <v>1.3488253578991911</v>
      </c>
      <c r="E16" s="38" t="s">
        <v>39</v>
      </c>
      <c r="F16" s="41">
        <f ca="1">ROUND(2*($F$14-$C$15)/$C$16,0)/2+$F$13</f>
        <v>151.5</v>
      </c>
    </row>
    <row r="17" spans="1:17" ht="13.5" thickBot="1" x14ac:dyDescent="0.25">
      <c r="A17" s="16" t="s">
        <v>32</v>
      </c>
      <c r="B17" s="12"/>
      <c r="C17" s="12">
        <f>COUNT(C21:C2191)</f>
        <v>9</v>
      </c>
      <c r="E17" s="38" t="s">
        <v>50</v>
      </c>
      <c r="F17" s="42">
        <f ca="1">+$C$15+$C$16*$F$16-15018.5-$C$5/24</f>
        <v>45663.86828652359</v>
      </c>
    </row>
    <row r="18" spans="1:17" ht="14.25" thickTop="1" thickBot="1" x14ac:dyDescent="0.25">
      <c r="A18" s="17" t="s">
        <v>10</v>
      </c>
      <c r="B18" s="12"/>
      <c r="C18" s="20">
        <f ca="1">+C15</f>
        <v>60477.625411468529</v>
      </c>
      <c r="D18" s="37">
        <f ca="1">+C16</f>
        <v>1.3488253578991911</v>
      </c>
      <c r="E18" s="39" t="s">
        <v>51</v>
      </c>
      <c r="F18" s="43">
        <f ca="1">+($C$15+$C$16*$F$16)-($C$16/2)-15018.5-$C$5/24</f>
        <v>45663.193873844641</v>
      </c>
    </row>
    <row r="19" spans="1:17" ht="13.5" thickTop="1" x14ac:dyDescent="0.2">
      <c r="E19" s="16"/>
      <c r="F19" s="19"/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42</v>
      </c>
      <c r="C21" s="49">
        <v>51452.635000000002</v>
      </c>
      <c r="D21" s="49" t="s">
        <v>18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-5.8234960072317543E-5</v>
      </c>
      <c r="Q21" s="2">
        <f t="shared" ref="Q21:Q27" si="4">+C21-15018.5</f>
        <v>36434.135000000002</v>
      </c>
    </row>
    <row r="22" spans="1:17" x14ac:dyDescent="0.2">
      <c r="A22" s="26" t="s">
        <v>44</v>
      </c>
      <c r="B22" s="27" t="s">
        <v>45</v>
      </c>
      <c r="C22" s="50">
        <v>56179.590100000001</v>
      </c>
      <c r="D22" s="50">
        <v>3.3E-3</v>
      </c>
      <c r="E22">
        <f t="shared" si="0"/>
        <v>3504.4854429394359</v>
      </c>
      <c r="F22">
        <f t="shared" si="1"/>
        <v>3504.5</v>
      </c>
      <c r="G22">
        <f t="shared" si="2"/>
        <v>-1.9635000004200265E-2</v>
      </c>
      <c r="J22">
        <f>+G22</f>
        <v>-1.9635000004200265E-2</v>
      </c>
      <c r="O22">
        <f t="shared" ca="1" si="3"/>
        <v>-1.6326477244850243E-2</v>
      </c>
      <c r="Q22" s="2">
        <f t="shared" si="4"/>
        <v>41161.090100000001</v>
      </c>
    </row>
    <row r="23" spans="1:17" x14ac:dyDescent="0.2">
      <c r="A23" s="28" t="s">
        <v>46</v>
      </c>
      <c r="B23" s="29"/>
      <c r="C23" s="51">
        <v>57178.402199999997</v>
      </c>
      <c r="D23" s="51">
        <v>1.8E-3</v>
      </c>
      <c r="E23">
        <f t="shared" si="0"/>
        <v>4244.9880266601385</v>
      </c>
      <c r="F23">
        <f t="shared" si="1"/>
        <v>4245</v>
      </c>
      <c r="G23">
        <f t="shared" si="2"/>
        <v>-1.6150000003108289E-2</v>
      </c>
      <c r="J23">
        <f>+G23</f>
        <v>-1.6150000003108289E-2</v>
      </c>
      <c r="O23">
        <f t="shared" ca="1" si="3"/>
        <v>-1.9763952893838133E-2</v>
      </c>
      <c r="Q23" s="2">
        <f t="shared" si="4"/>
        <v>42159.902199999997</v>
      </c>
    </row>
    <row r="24" spans="1:17" x14ac:dyDescent="0.2">
      <c r="A24" s="30" t="s">
        <v>2</v>
      </c>
      <c r="B24" s="31" t="s">
        <v>45</v>
      </c>
      <c r="C24" s="52">
        <v>57588.444799999997</v>
      </c>
      <c r="D24" s="52">
        <v>1.5E-3</v>
      </c>
      <c r="E24">
        <f t="shared" si="0"/>
        <v>4548.9867514809102</v>
      </c>
      <c r="F24">
        <f t="shared" si="1"/>
        <v>4549</v>
      </c>
      <c r="G24">
        <f t="shared" si="2"/>
        <v>-1.787000000331318E-2</v>
      </c>
      <c r="K24">
        <f>+G24</f>
        <v>-1.787000000331318E-2</v>
      </c>
      <c r="O24">
        <f t="shared" ca="1" si="3"/>
        <v>-2.1175151539742681E-2</v>
      </c>
      <c r="Q24" s="2">
        <f t="shared" si="4"/>
        <v>42569.944799999997</v>
      </c>
    </row>
    <row r="25" spans="1:17" x14ac:dyDescent="0.2">
      <c r="A25" s="30" t="s">
        <v>2</v>
      </c>
      <c r="B25" s="31" t="s">
        <v>45</v>
      </c>
      <c r="C25" s="52">
        <v>57238.413</v>
      </c>
      <c r="D25" s="52">
        <v>4.0000000000000001E-3</v>
      </c>
      <c r="E25">
        <f t="shared" si="0"/>
        <v>4289.4790299741244</v>
      </c>
      <c r="F25">
        <f t="shared" si="1"/>
        <v>4289.5</v>
      </c>
      <c r="G25">
        <f t="shared" si="2"/>
        <v>-2.8285000000323635E-2</v>
      </c>
      <c r="K25">
        <f>+G25</f>
        <v>-2.8285000000323635E-2</v>
      </c>
      <c r="O25">
        <f t="shared" ca="1" si="3"/>
        <v>-1.9970526379834028E-2</v>
      </c>
      <c r="Q25" s="2">
        <f t="shared" si="4"/>
        <v>42219.913</v>
      </c>
    </row>
    <row r="26" spans="1:17" x14ac:dyDescent="0.2">
      <c r="A26" s="32" t="s">
        <v>0</v>
      </c>
      <c r="B26" s="33" t="s">
        <v>45</v>
      </c>
      <c r="C26" s="53">
        <v>57905.419699999999</v>
      </c>
      <c r="D26" s="53">
        <v>6.9999999999999999E-4</v>
      </c>
      <c r="E26">
        <f t="shared" si="0"/>
        <v>4783.9866402734197</v>
      </c>
      <c r="F26">
        <f t="shared" si="1"/>
        <v>4784</v>
      </c>
      <c r="G26">
        <f t="shared" si="2"/>
        <v>-1.802000000316184E-2</v>
      </c>
      <c r="K26">
        <f>+G26</f>
        <v>-1.802000000316184E-2</v>
      </c>
      <c r="O26">
        <f t="shared" ca="1" si="3"/>
        <v>-2.2266045229833369E-2</v>
      </c>
      <c r="Q26" s="2">
        <f t="shared" si="4"/>
        <v>42886.919699999999</v>
      </c>
    </row>
    <row r="27" spans="1:17" x14ac:dyDescent="0.2">
      <c r="A27" s="32" t="s">
        <v>0</v>
      </c>
      <c r="B27" s="33" t="s">
        <v>45</v>
      </c>
      <c r="C27" s="53">
        <v>57909.467799999999</v>
      </c>
      <c r="D27" s="53">
        <v>1.6000000000000001E-3</v>
      </c>
      <c r="E27">
        <f t="shared" si="0"/>
        <v>4786.987833900489</v>
      </c>
      <c r="F27">
        <f t="shared" si="1"/>
        <v>4787</v>
      </c>
      <c r="G27">
        <f t="shared" si="2"/>
        <v>-1.6410000003816094E-2</v>
      </c>
      <c r="K27">
        <f>+G27</f>
        <v>-1.6410000003816094E-2</v>
      </c>
      <c r="O27">
        <f t="shared" ca="1" si="3"/>
        <v>-2.2279971532260058E-2</v>
      </c>
      <c r="Q27" s="2">
        <f t="shared" si="4"/>
        <v>42890.967799999999</v>
      </c>
    </row>
    <row r="28" spans="1:17" x14ac:dyDescent="0.2">
      <c r="A28" s="34" t="s">
        <v>48</v>
      </c>
      <c r="B28" s="35" t="s">
        <v>45</v>
      </c>
      <c r="C28" s="54">
        <v>59384.396200000003</v>
      </c>
      <c r="D28" s="55">
        <v>2.0000000000000001E-4</v>
      </c>
      <c r="E28">
        <f t="shared" ref="E28" si="5">+(C28-C$7)/C$8</f>
        <v>5880.4750784012822</v>
      </c>
      <c r="F28">
        <f t="shared" ref="F28" si="6">ROUND(2*E28,0)/2</f>
        <v>5880.5</v>
      </c>
      <c r="G28">
        <f t="shared" ref="G28" si="7">+C28-(C$7+F28*C$8)</f>
        <v>-3.3615000000281725E-2</v>
      </c>
      <c r="K28">
        <f>+G28</f>
        <v>-3.3615000000281725E-2</v>
      </c>
      <c r="O28">
        <f t="shared" ref="O28" ca="1" si="8">+C$11+C$12*$F28</f>
        <v>-2.7356108766788425E-2</v>
      </c>
      <c r="Q28" s="2">
        <f t="shared" ref="Q28" si="9">+C28-15018.5</f>
        <v>44365.896200000003</v>
      </c>
    </row>
    <row r="29" spans="1:17" x14ac:dyDescent="0.2">
      <c r="A29" s="34" t="s">
        <v>49</v>
      </c>
      <c r="B29" s="36" t="s">
        <v>45</v>
      </c>
      <c r="C29" s="48">
        <v>60477.626199999999</v>
      </c>
      <c r="D29" s="56">
        <v>5.0000000000000001E-4</v>
      </c>
      <c r="E29">
        <f t="shared" ref="E29" si="10">+(C29-C$7)/C$8</f>
        <v>6690.9775138453306</v>
      </c>
      <c r="F29">
        <f t="shared" ref="F29" si="11">ROUND(2*E29,0)/2</f>
        <v>6691</v>
      </c>
      <c r="G29">
        <f t="shared" ref="G29" si="12">+C29-(C$7+F29*C$8)</f>
        <v>-3.0330000001413282E-2</v>
      </c>
      <c r="K29">
        <f>+G29</f>
        <v>-3.0330000001413282E-2</v>
      </c>
      <c r="O29">
        <f t="shared" ref="O29" ca="1" si="13">+C$11+C$12*$F29</f>
        <v>-3.1118531472399073E-2</v>
      </c>
      <c r="Q29" s="2">
        <f t="shared" ref="Q29" si="14">+C29-15018.5</f>
        <v>45459.126199999999</v>
      </c>
    </row>
    <row r="30" spans="1:17" x14ac:dyDescent="0.2">
      <c r="C30" s="49"/>
      <c r="D30" s="49"/>
      <c r="Q30" s="2"/>
    </row>
    <row r="31" spans="1:17" x14ac:dyDescent="0.2">
      <c r="C31" s="49"/>
      <c r="D31" s="49"/>
      <c r="Q31" s="2"/>
    </row>
    <row r="32" spans="1:17" x14ac:dyDescent="0.2">
      <c r="C32" s="49"/>
      <c r="D32" s="49"/>
      <c r="Q32" s="2"/>
    </row>
    <row r="33" spans="3:17" x14ac:dyDescent="0.2">
      <c r="C33" s="49"/>
      <c r="D33" s="49"/>
      <c r="Q33" s="2"/>
    </row>
    <row r="34" spans="3:17" x14ac:dyDescent="0.2">
      <c r="C34" s="49"/>
      <c r="D34" s="49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823" r:id="rId1" display="http://vsolj.cetus-net.org/bulletin.html" xr:uid="{00000000-0004-0000-0000-000000000000}"/>
    <hyperlink ref="H64553" r:id="rId2" display="http://vsolj.cetus-net.org/bulletin.html" xr:uid="{00000000-0004-0000-0000-000001000000}"/>
    <hyperlink ref="H64546" r:id="rId3" display="https://www.aavso.org/ejaavso" xr:uid="{00000000-0004-0000-0000-000002000000}"/>
    <hyperlink ref="AP697" r:id="rId4" display="http://cdsbib.u-strasbg.fr/cgi-bin/cdsbib?1990RMxAA..21..381G" xr:uid="{00000000-0004-0000-0000-000003000000}"/>
    <hyperlink ref="AP701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AP681" r:id="rId7" display="http://cdsbib.u-strasbg.fr/cgi-bin/cdsbib?1990RMxAA..21..381G" xr:uid="{00000000-0004-0000-0000-000006000000}"/>
    <hyperlink ref="I64553" r:id="rId8" display="http://vsolj.cetus-net.org/bulletin.html" xr:uid="{00000000-0004-0000-0000-000007000000}"/>
    <hyperlink ref="AQ837" r:id="rId9" display="http://cdsbib.u-strasbg.fr/cgi-bin/cdsbib?1990RMxAA..21..381G" xr:uid="{00000000-0004-0000-0000-000008000000}"/>
    <hyperlink ref="AQ55603" r:id="rId10" display="http://cdsbib.u-strasbg.fr/cgi-bin/cdsbib?1990RMxAA..21..381G" xr:uid="{00000000-0004-0000-0000-000009000000}"/>
    <hyperlink ref="AQ838" r:id="rId11" display="http://cdsbib.u-strasbg.fr/cgi-bin/cdsbib?1990RMxAA..21..381G" xr:uid="{00000000-0004-0000-0000-00000A000000}"/>
    <hyperlink ref="H64550" r:id="rId12" display="https://www.aavso.org/ejaavso" xr:uid="{00000000-0004-0000-0000-00000B000000}"/>
    <hyperlink ref="H1723" r:id="rId13" display="http://vsolj.cetus-net.org/bulletin.html" xr:uid="{00000000-0004-0000-0000-00000C000000}"/>
    <hyperlink ref="AP2967" r:id="rId14" display="http://cdsbib.u-strasbg.fr/cgi-bin/cdsbib?1990RMxAA..21..381G" xr:uid="{00000000-0004-0000-0000-00000D000000}"/>
    <hyperlink ref="AP2970" r:id="rId15" display="http://cdsbib.u-strasbg.fr/cgi-bin/cdsbib?1990RMxAA..21..381G" xr:uid="{00000000-0004-0000-0000-00000E000000}"/>
    <hyperlink ref="AP2968" r:id="rId16" display="http://cdsbib.u-strasbg.fr/cgi-bin/cdsbib?1990RMxAA..21..381G" xr:uid="{00000000-0004-0000-0000-00000F000000}"/>
    <hyperlink ref="AP2952" r:id="rId17" display="http://cdsbib.u-strasbg.fr/cgi-bin/cdsbib?1990RMxAA..21..381G" xr:uid="{00000000-0004-0000-0000-000010000000}"/>
    <hyperlink ref="I1723" r:id="rId18" display="http://vsolj.cetus-net.org/bulletin.html" xr:uid="{00000000-0004-0000-0000-000011000000}"/>
    <hyperlink ref="AQ3181" r:id="rId19" display="http://cdsbib.u-strasbg.fr/cgi-bin/cdsbib?1990RMxAA..21..381G" xr:uid="{00000000-0004-0000-0000-000012000000}"/>
    <hyperlink ref="AQ65418" r:id="rId20" display="http://cdsbib.u-strasbg.fr/cgi-bin/cdsbib?1990RMxAA..21..381G" xr:uid="{00000000-0004-0000-0000-000013000000}"/>
    <hyperlink ref="AQ318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2025-01-05T02:50:50Z</dcterms:modified>
</cp:coreProperties>
</file>