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97C2AF6-7E03-40FB-B8B0-CF8A75D787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/>
  <c r="G31" i="1" s="1"/>
  <c r="K31" i="1" s="1"/>
  <c r="Q31" i="1"/>
  <c r="F14" i="1"/>
  <c r="E23" i="1"/>
  <c r="F23" i="1" s="1"/>
  <c r="G23" i="1" s="1"/>
  <c r="I23" i="1" s="1"/>
  <c r="Q23" i="1"/>
  <c r="E24" i="1"/>
  <c r="F24" i="1"/>
  <c r="G24" i="1" s="1"/>
  <c r="I24" i="1" s="1"/>
  <c r="Q24" i="1"/>
  <c r="E25" i="1"/>
  <c r="F25" i="1" s="1"/>
  <c r="G25" i="1" s="1"/>
  <c r="I25" i="1" s="1"/>
  <c r="Q25" i="1"/>
  <c r="E26" i="1"/>
  <c r="F26" i="1"/>
  <c r="G26" i="1" s="1"/>
  <c r="I26" i="1" s="1"/>
  <c r="Q26" i="1"/>
  <c r="E27" i="1"/>
  <c r="F27" i="1" s="1"/>
  <c r="G27" i="1" s="1"/>
  <c r="I27" i="1" s="1"/>
  <c r="Q27" i="1"/>
  <c r="E28" i="1"/>
  <c r="F28" i="1"/>
  <c r="G28" i="1"/>
  <c r="I28" i="1" s="1"/>
  <c r="Q28" i="1"/>
  <c r="E29" i="1"/>
  <c r="F29" i="1" s="1"/>
  <c r="G29" i="1" s="1"/>
  <c r="I29" i="1" s="1"/>
  <c r="Q29" i="1"/>
  <c r="E30" i="1"/>
  <c r="F30" i="1"/>
  <c r="G30" i="1" s="1"/>
  <c r="I30" i="1" s="1"/>
  <c r="Q30" i="1"/>
  <c r="E22" i="1"/>
  <c r="F22" i="1" s="1"/>
  <c r="G22" i="1" s="1"/>
  <c r="I22" i="1" s="1"/>
  <c r="Q22" i="1"/>
  <c r="C9" i="1"/>
  <c r="C21" i="1"/>
  <c r="C17" i="1" s="1"/>
  <c r="E21" i="1"/>
  <c r="F21" i="1" s="1"/>
  <c r="G21" i="1" s="1"/>
  <c r="I21" i="1" s="1"/>
  <c r="D9" i="1"/>
  <c r="A21" i="1"/>
  <c r="C11" i="1"/>
  <c r="F15" i="1" l="1"/>
  <c r="Q21" i="1"/>
  <c r="C12" i="1"/>
  <c r="O31" i="1" l="1"/>
  <c r="O25" i="1"/>
  <c r="O23" i="1"/>
  <c r="O28" i="1"/>
  <c r="O26" i="1"/>
  <c r="O29" i="1"/>
  <c r="O24" i="1"/>
  <c r="O30" i="1"/>
  <c r="O27" i="1"/>
  <c r="C16" i="1"/>
  <c r="D18" i="1" s="1"/>
  <c r="O21" i="1"/>
  <c r="O22" i="1"/>
  <c r="C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<sst xmlns="http://schemas.openxmlformats.org/spreadsheetml/2006/main" count="84" uniqueCount="57">
  <si>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</si>
  <si>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</si>
  <si>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</si>
  <si>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</si>
  <si>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</si>
  <si>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</si>
  <si>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</si>
  <si>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</si>
  <si>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</si>
  <si>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</si>
  <si>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</si>
  <si>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</si>
  <si>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</si>
  <si>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</si>
  <si>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</si>
  <si>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</si>
  <si>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</si>
  <si>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</si>
  <si>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</si>
  <si>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</si>
  <si>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</si>
  <si>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</si>
  <si>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</si>
  <si>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</si>
  <si>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</si>
  <si>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</si>
  <si>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</si>
  <si>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</si>
  <si>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</si>
  <si>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</si>
  <si>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</si>
  <si>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</si>
  <si>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</si>
  <si>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</si>
  <si>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</si>
  <si>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</si>
  <si>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</si>
  <si>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</si>
  <si>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</si>
  <si>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</si>
  <si>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</si>
  <si>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V2553 Cyg</t>
  </si>
  <si>
    <t>G3165-0518</t>
  </si>
  <si>
    <t xml:space="preserve"> V2553 Cyg </t>
  </si>
  <si>
    <t>EA</t>
  </si>
  <si>
    <t>V2553 Cyg / G3165-0518</t>
  </si>
  <si>
    <t>JAVSO 49, 108</t>
  </si>
  <si>
    <t>I</t>
  </si>
  <si>
    <t>VSB, 108</t>
  </si>
  <si>
    <t>II</t>
  </si>
  <si>
    <t>Vis ?</t>
  </si>
  <si>
    <t>JAAVSO, 52, 243</t>
  </si>
  <si>
    <t>Next ToM-P</t>
  </si>
  <si>
    <t>Next ToM-S</t>
  </si>
  <si>
    <t>10.88-11.73</t>
  </si>
  <si>
    <t>Mag R1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</si>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</sst>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165" fontId="5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0" fontId="18" fillId="0" borderId="0" xfId="0" applyFont="1" applyAlignment="1">
      <alignment vertical="center" wrapText="1"/>
    </xf>
    <xf numFmtId="166" fontId="18" fillId="0" borderId="0" xfId="0" applyNumberFormat="1" applyFont="1" applyAlignment="1" applyProtection="1">
      <alignment horizontal="left"/>
      <protection locked="0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6" xfId="0" applyBorder="1">
      <alignment vertical="top"/>
    </xf>
    <xf numFmtId="0" fontId="19" fillId="0" borderId="9" xfId="0" applyFont="1" applyBorder="1" applyAlignment="1">
      <alignment horizontal="right" vertical="center"/>
    </xf>
    <xf numFmtId="0" fontId="19" fillId="0" borderId="11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22" fontId="20" fillId="0" borderId="10" xfId="0" applyNumberFormat="1" applyFont="1" applyBorder="1" applyAlignment="1">
      <alignment horizontal="right" vertical="center"/>
    </xf>
    <xf numFmtId="22" fontId="20" fillId="0" borderId="12" xfId="0" applyNumberFormat="1" applyFont="1" applyBorder="1" applyAlignment="1">
      <alignment horizontal="right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V2553 Cyg - O-C Diagr.</a:t>
            </a:r>
          </a:p>
        </c:rich>
      </c:tx>
      <c:layout>
        <c:manualLayout>
          <c:xMode val="edge"/>
          <c:yMode val="edge"/>
          <c:x val="0.3744360902255639"/>
          <c:y val="3.8922155688622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10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1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4528</c:v>
                </c:pt>
                <c:pt idx="2">
                  <c:v>4928</c:v>
                </c:pt>
                <c:pt idx="3">
                  <c:v>4928</c:v>
                </c:pt>
                <c:pt idx="4">
                  <c:v>4934.5</c:v>
                </c:pt>
                <c:pt idx="5">
                  <c:v>4934.5</c:v>
                </c:pt>
                <c:pt idx="6">
                  <c:v>4934.5</c:v>
                </c:pt>
                <c:pt idx="7">
                  <c:v>4934.5</c:v>
                </c:pt>
                <c:pt idx="8">
                  <c:v>4934.5</c:v>
                </c:pt>
                <c:pt idx="9">
                  <c:v>4934.5</c:v>
                </c:pt>
                <c:pt idx="10">
                  <c:v>5335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F6-4C43-AF57-0148C25988C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1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1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4528</c:v>
                </c:pt>
                <c:pt idx="2">
                  <c:v>4928</c:v>
                </c:pt>
                <c:pt idx="3">
                  <c:v>4928</c:v>
                </c:pt>
                <c:pt idx="4">
                  <c:v>4934.5</c:v>
                </c:pt>
                <c:pt idx="5">
                  <c:v>4934.5</c:v>
                </c:pt>
                <c:pt idx="6">
                  <c:v>4934.5</c:v>
                </c:pt>
                <c:pt idx="7">
                  <c:v>4934.5</c:v>
                </c:pt>
                <c:pt idx="8">
                  <c:v>4934.5</c:v>
                </c:pt>
                <c:pt idx="9">
                  <c:v>4934.5</c:v>
                </c:pt>
                <c:pt idx="10">
                  <c:v>5335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-1.4800002172705717E-3</c:v>
                </c:pt>
                <c:pt idx="2">
                  <c:v>1.1999972775811329E-4</c:v>
                </c:pt>
                <c:pt idx="3">
                  <c:v>3.019999923708383E-3</c:v>
                </c:pt>
                <c:pt idx="4">
                  <c:v>-0.23872000029223273</c:v>
                </c:pt>
                <c:pt idx="5">
                  <c:v>-0.23802000008436153</c:v>
                </c:pt>
                <c:pt idx="6">
                  <c:v>-0.23742000017227838</c:v>
                </c:pt>
                <c:pt idx="7">
                  <c:v>-0.10342000009404728</c:v>
                </c:pt>
                <c:pt idx="8">
                  <c:v>-0.10282000018196413</c:v>
                </c:pt>
                <c:pt idx="9">
                  <c:v>-0.1024200003957958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F6-4C43-AF57-0148C25988C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1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1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4528</c:v>
                </c:pt>
                <c:pt idx="2">
                  <c:v>4928</c:v>
                </c:pt>
                <c:pt idx="3">
                  <c:v>4928</c:v>
                </c:pt>
                <c:pt idx="4">
                  <c:v>4934.5</c:v>
                </c:pt>
                <c:pt idx="5">
                  <c:v>4934.5</c:v>
                </c:pt>
                <c:pt idx="6">
                  <c:v>4934.5</c:v>
                </c:pt>
                <c:pt idx="7">
                  <c:v>4934.5</c:v>
                </c:pt>
                <c:pt idx="8">
                  <c:v>4934.5</c:v>
                </c:pt>
                <c:pt idx="9">
                  <c:v>4934.5</c:v>
                </c:pt>
                <c:pt idx="10">
                  <c:v>5335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CF6-4C43-AF57-0148C25988C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1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1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4528</c:v>
                </c:pt>
                <c:pt idx="2">
                  <c:v>4928</c:v>
                </c:pt>
                <c:pt idx="3">
                  <c:v>4928</c:v>
                </c:pt>
                <c:pt idx="4">
                  <c:v>4934.5</c:v>
                </c:pt>
                <c:pt idx="5">
                  <c:v>4934.5</c:v>
                </c:pt>
                <c:pt idx="6">
                  <c:v>4934.5</c:v>
                </c:pt>
                <c:pt idx="7">
                  <c:v>4934.5</c:v>
                </c:pt>
                <c:pt idx="8">
                  <c:v>4934.5</c:v>
                </c:pt>
                <c:pt idx="9">
                  <c:v>4934.5</c:v>
                </c:pt>
                <c:pt idx="10">
                  <c:v>5335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0">
                  <c:v>5.1999997886014171E-3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CF6-4C43-AF57-0148C25988C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1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1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4528</c:v>
                </c:pt>
                <c:pt idx="2">
                  <c:v>4928</c:v>
                </c:pt>
                <c:pt idx="3">
                  <c:v>4928</c:v>
                </c:pt>
                <c:pt idx="4">
                  <c:v>4934.5</c:v>
                </c:pt>
                <c:pt idx="5">
                  <c:v>4934.5</c:v>
                </c:pt>
                <c:pt idx="6">
                  <c:v>4934.5</c:v>
                </c:pt>
                <c:pt idx="7">
                  <c:v>4934.5</c:v>
                </c:pt>
                <c:pt idx="8">
                  <c:v>4934.5</c:v>
                </c:pt>
                <c:pt idx="9">
                  <c:v>4934.5</c:v>
                </c:pt>
                <c:pt idx="10">
                  <c:v>5335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CF6-4C43-AF57-0148C25988C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1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1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4528</c:v>
                </c:pt>
                <c:pt idx="2">
                  <c:v>4928</c:v>
                </c:pt>
                <c:pt idx="3">
                  <c:v>4928</c:v>
                </c:pt>
                <c:pt idx="4">
                  <c:v>4934.5</c:v>
                </c:pt>
                <c:pt idx="5">
                  <c:v>4934.5</c:v>
                </c:pt>
                <c:pt idx="6">
                  <c:v>4934.5</c:v>
                </c:pt>
                <c:pt idx="7">
                  <c:v>4934.5</c:v>
                </c:pt>
                <c:pt idx="8">
                  <c:v>4934.5</c:v>
                </c:pt>
                <c:pt idx="9">
                  <c:v>4934.5</c:v>
                </c:pt>
                <c:pt idx="10">
                  <c:v>5335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CF6-4C43-AF57-0148C25988C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1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1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4528</c:v>
                </c:pt>
                <c:pt idx="2">
                  <c:v>4928</c:v>
                </c:pt>
                <c:pt idx="3">
                  <c:v>4928</c:v>
                </c:pt>
                <c:pt idx="4">
                  <c:v>4934.5</c:v>
                </c:pt>
                <c:pt idx="5">
                  <c:v>4934.5</c:v>
                </c:pt>
                <c:pt idx="6">
                  <c:v>4934.5</c:v>
                </c:pt>
                <c:pt idx="7">
                  <c:v>4934.5</c:v>
                </c:pt>
                <c:pt idx="8">
                  <c:v>4934.5</c:v>
                </c:pt>
                <c:pt idx="9">
                  <c:v>4934.5</c:v>
                </c:pt>
                <c:pt idx="10">
                  <c:v>5335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CF6-4C43-AF57-0148C25988C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4528</c:v>
                </c:pt>
                <c:pt idx="2">
                  <c:v>4928</c:v>
                </c:pt>
                <c:pt idx="3">
                  <c:v>4928</c:v>
                </c:pt>
                <c:pt idx="4">
                  <c:v>4934.5</c:v>
                </c:pt>
                <c:pt idx="5">
                  <c:v>4934.5</c:v>
                </c:pt>
                <c:pt idx="6">
                  <c:v>4934.5</c:v>
                </c:pt>
                <c:pt idx="7">
                  <c:v>4934.5</c:v>
                </c:pt>
                <c:pt idx="8">
                  <c:v>4934.5</c:v>
                </c:pt>
                <c:pt idx="9">
                  <c:v>4934.5</c:v>
                </c:pt>
                <c:pt idx="10">
                  <c:v>5335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-1.4867827398211964E-3</c:v>
                </c:pt>
                <c:pt idx="1">
                  <c:v>-9.3247988074561458E-2</c:v>
                </c:pt>
                <c:pt idx="2">
                  <c:v>-0.10135410162003321</c:v>
                </c:pt>
                <c:pt idx="3">
                  <c:v>-0.10135410162003321</c:v>
                </c:pt>
                <c:pt idx="4">
                  <c:v>-0.10148582596514712</c:v>
                </c:pt>
                <c:pt idx="5">
                  <c:v>-0.10148582596514712</c:v>
                </c:pt>
                <c:pt idx="6">
                  <c:v>-0.10148582596514712</c:v>
                </c:pt>
                <c:pt idx="7">
                  <c:v>-0.10148582596514712</c:v>
                </c:pt>
                <c:pt idx="8">
                  <c:v>-0.10148582596514712</c:v>
                </c:pt>
                <c:pt idx="9">
                  <c:v>-0.10148582596514712</c:v>
                </c:pt>
                <c:pt idx="10">
                  <c:v>-0.10960207215255072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CF6-4C43-AF57-0148C25988C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4528</c:v>
                </c:pt>
                <c:pt idx="2">
                  <c:v>4928</c:v>
                </c:pt>
                <c:pt idx="3">
                  <c:v>4928</c:v>
                </c:pt>
                <c:pt idx="4">
                  <c:v>4934.5</c:v>
                </c:pt>
                <c:pt idx="5">
                  <c:v>4934.5</c:v>
                </c:pt>
                <c:pt idx="6">
                  <c:v>4934.5</c:v>
                </c:pt>
                <c:pt idx="7">
                  <c:v>4934.5</c:v>
                </c:pt>
                <c:pt idx="8">
                  <c:v>4934.5</c:v>
                </c:pt>
                <c:pt idx="9">
                  <c:v>4934.5</c:v>
                </c:pt>
                <c:pt idx="10">
                  <c:v>5335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CF6-4C43-AF57-0148C2598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525384"/>
        <c:axId val="1"/>
      </c:scatterChart>
      <c:valAx>
        <c:axId val="61452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452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18</xdr:row>
      <xdr:rowOff>95250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A62C0D26-3970-D529-6EEA-10F2B3470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7" customWidth="1"/>
    <col min="2" max="2" width="4.85546875" customWidth="1"/>
    <col min="3" max="3" width="11.85546875" customWidth="1"/>
    <col min="4" max="4" width="9.42578125" customWidth="1"/>
    <col min="5" max="5" width="11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45</v>
      </c>
      <c r="F1" s="30" t="s">
        <v>41</v>
      </c>
      <c r="G1" s="31">
        <v>0</v>
      </c>
      <c r="H1" s="32"/>
      <c r="I1" s="33" t="s">
        <v>42</v>
      </c>
      <c r="J1" s="34" t="s">
        <v>43</v>
      </c>
      <c r="K1" s="29">
        <v>20.371309</v>
      </c>
      <c r="L1" s="35">
        <v>44.545389999999998</v>
      </c>
      <c r="M1" s="36">
        <v>51341.882000000216</v>
      </c>
      <c r="N1" s="36">
        <v>1.7163600000000001</v>
      </c>
      <c r="O1" s="37" t="s">
        <v>44</v>
      </c>
    </row>
    <row r="2" spans="1:15" x14ac:dyDescent="0.2">
      <c r="A2" t="s">
        <v>23</v>
      </c>
      <c r="B2" t="s">
        <v>44</v>
      </c>
      <c r="C2" s="28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5" t="s">
        <v>36</v>
      </c>
      <c r="D4" s="26" t="s">
        <v>36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6">
        <v>51341.882000000216</v>
      </c>
      <c r="D7" s="27" t="s">
        <v>56</v>
      </c>
    </row>
    <row r="8" spans="1:15" x14ac:dyDescent="0.2">
      <c r="A8" t="s">
        <v>3</v>
      </c>
      <c r="C8" s="46">
        <v>1.7163600000000001</v>
      </c>
      <c r="D8" s="27" t="s">
        <v>56</v>
      </c>
    </row>
    <row r="9" spans="1:15" x14ac:dyDescent="0.2">
      <c r="A9" s="22" t="s">
        <v>31</v>
      </c>
      <c r="B9" s="23">
        <v>21</v>
      </c>
      <c r="C9" s="20" t="str">
        <f>"F"&amp;B9</f>
        <v>F21</v>
      </c>
      <c r="D9" s="21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19">
        <f ca="1">INTERCEPT(INDIRECT($D$9):G992,INDIRECT($C$9):F992)</f>
        <v>-1.4867827398211964E-3</v>
      </c>
      <c r="D11" s="3"/>
      <c r="E11" s="10"/>
    </row>
    <row r="12" spans="1:15" x14ac:dyDescent="0.2">
      <c r="A12" s="10" t="s">
        <v>16</v>
      </c>
      <c r="B12" s="10"/>
      <c r="C12" s="19">
        <f ca="1">SLOPE(INDIRECT($D$9):G992,INDIRECT($C$9):F992)</f>
        <v>-2.0265283863679385E-5</v>
      </c>
      <c r="D12" s="3"/>
      <c r="E12" s="58" t="s">
        <v>55</v>
      </c>
      <c r="F12" s="57" t="s">
        <v>54</v>
      </c>
    </row>
    <row r="13" spans="1:15" x14ac:dyDescent="0.2">
      <c r="A13" s="10" t="s">
        <v>18</v>
      </c>
      <c r="B13" s="10"/>
      <c r="C13" s="3" t="s">
        <v>13</v>
      </c>
      <c r="E13" s="51" t="s">
        <v>33</v>
      </c>
      <c r="F13" s="53">
        <v>1</v>
      </c>
    </row>
    <row r="14" spans="1:15" x14ac:dyDescent="0.2">
      <c r="A14" s="10"/>
      <c r="B14" s="10"/>
      <c r="C14" s="10"/>
      <c r="E14" s="51" t="s">
        <v>30</v>
      </c>
      <c r="F14" s="54">
        <f ca="1">NOW()+15018.5+$C$5/24</f>
        <v>60680.672790277778</v>
      </c>
    </row>
    <row r="15" spans="1:15" x14ac:dyDescent="0.2">
      <c r="A15" s="12" t="s">
        <v>17</v>
      </c>
      <c r="B15" s="10"/>
      <c r="C15" s="13">
        <f ca="1">(C7+C11)+(C8+C12)*INT(MAX(F21:F3533))</f>
        <v>60498.552997928062</v>
      </c>
      <c r="E15" s="51" t="s">
        <v>34</v>
      </c>
      <c r="F15" s="54">
        <f ca="1">ROUND(2*($F$14-$C$7)/$C$8,0)/2+$F$13</f>
        <v>5442</v>
      </c>
    </row>
    <row r="16" spans="1:15" x14ac:dyDescent="0.2">
      <c r="A16" s="15" t="s">
        <v>4</v>
      </c>
      <c r="B16" s="10"/>
      <c r="C16" s="16">
        <f ca="1">+C8+C12</f>
        <v>1.7163397347161364</v>
      </c>
      <c r="E16" s="51" t="s">
        <v>35</v>
      </c>
      <c r="F16" s="54">
        <f ca="1">ROUND(2*($F$14-$C$15)/$C$16,0)/2+$F$13</f>
        <v>107</v>
      </c>
    </row>
    <row r="17" spans="1:21" ht="13.5" thickBot="1" x14ac:dyDescent="0.25">
      <c r="A17" s="14" t="s">
        <v>27</v>
      </c>
      <c r="B17" s="10"/>
      <c r="C17" s="10">
        <f>COUNT(C21:C2191)</f>
        <v>11</v>
      </c>
      <c r="E17" s="51" t="s">
        <v>52</v>
      </c>
      <c r="F17" s="55">
        <f ca="1">+$C$15+$C$16*$F$16-15018.5-$C$5/24</f>
        <v>45664.097182876023</v>
      </c>
    </row>
    <row r="18" spans="1:21" ht="14.25" thickTop="1" thickBot="1" x14ac:dyDescent="0.25">
      <c r="A18" s="15" t="s">
        <v>5</v>
      </c>
      <c r="B18" s="10"/>
      <c r="C18" s="18">
        <f ca="1">+C15</f>
        <v>60498.552997928062</v>
      </c>
      <c r="D18" s="50">
        <f ca="1">+C16</f>
        <v>1.7163397347161364</v>
      </c>
      <c r="E18" s="52" t="s">
        <v>53</v>
      </c>
      <c r="F18" s="56">
        <f ca="1">+($C$15+$C$16*$F$16)-($C$16/2)-15018.5-$C$5/24</f>
        <v>45663.239013008664</v>
      </c>
    </row>
    <row r="19" spans="1:21" ht="13.5" thickTop="1" x14ac:dyDescent="0.2">
      <c r="E19" s="14"/>
      <c r="F19" s="17"/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x14ac:dyDescent="0.2">
      <c r="A21" t="str">
        <f>D7</f>
        <v>VSX</v>
      </c>
      <c r="C21" s="8">
        <f>C$7</f>
        <v>51341.882000000216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-1.4867827398211964E-3</v>
      </c>
      <c r="Q21" s="2">
        <f>+C21-15018.5</f>
        <v>36323.382000000216</v>
      </c>
    </row>
    <row r="22" spans="1:21" x14ac:dyDescent="0.2">
      <c r="A22" s="38" t="s">
        <v>46</v>
      </c>
      <c r="B22" s="39" t="s">
        <v>47</v>
      </c>
      <c r="C22" s="40">
        <v>59113.558599999997</v>
      </c>
      <c r="D22" s="40">
        <v>2.0000000000000001E-4</v>
      </c>
      <c r="E22">
        <f>+(C22-C$7)/C$8</f>
        <v>4527.9991377099095</v>
      </c>
      <c r="F22">
        <f>ROUND(2*E22,0)/2</f>
        <v>4528</v>
      </c>
      <c r="G22">
        <f>+C22-(C$7+F22*C$8)</f>
        <v>-1.4800002172705717E-3</v>
      </c>
      <c r="I22">
        <f>+G22</f>
        <v>-1.4800002172705717E-3</v>
      </c>
      <c r="O22">
        <f ca="1">+C$11+C$12*$F22</f>
        <v>-9.3247988074561458E-2</v>
      </c>
      <c r="Q22" s="2">
        <f>+C22-15018.5</f>
        <v>44095.058599999997</v>
      </c>
      <c r="S22" t="s">
        <v>50</v>
      </c>
    </row>
    <row r="23" spans="1:21" x14ac:dyDescent="0.2">
      <c r="A23" s="41" t="s">
        <v>48</v>
      </c>
      <c r="B23" s="42" t="s">
        <v>47</v>
      </c>
      <c r="C23" s="43">
        <v>59800.104199999943</v>
      </c>
      <c r="D23" s="8"/>
      <c r="E23">
        <f t="shared" ref="E23:E30" si="0">+(C23-C$7)/C$8</f>
        <v>4928.0000699152433</v>
      </c>
      <c r="F23">
        <f t="shared" ref="F23:F30" si="1">ROUND(2*E23,0)/2</f>
        <v>4928</v>
      </c>
      <c r="G23">
        <f t="shared" ref="G23:G30" si="2">+C23-(C$7+F23*C$8)</f>
        <v>1.1999972775811329E-4</v>
      </c>
      <c r="I23">
        <f t="shared" ref="I23:I30" si="3">+G23</f>
        <v>1.1999972775811329E-4</v>
      </c>
      <c r="O23">
        <f t="shared" ref="O23:O30" ca="1" si="4">+C$11+C$12*$F23</f>
        <v>-0.10135410162003321</v>
      </c>
      <c r="Q23" s="2">
        <f t="shared" ref="Q23:Q30" si="5">+C23-15018.5</f>
        <v>44781.604199999943</v>
      </c>
      <c r="S23" t="s">
        <v>50</v>
      </c>
    </row>
    <row r="24" spans="1:21" x14ac:dyDescent="0.2">
      <c r="A24" s="41" t="s">
        <v>48</v>
      </c>
      <c r="B24" s="42" t="s">
        <v>47</v>
      </c>
      <c r="C24" s="43">
        <v>59800.107100000139</v>
      </c>
      <c r="D24" s="8"/>
      <c r="E24">
        <f t="shared" si="0"/>
        <v>4928.0017595375812</v>
      </c>
      <c r="F24">
        <f t="shared" si="1"/>
        <v>4928</v>
      </c>
      <c r="G24">
        <f t="shared" si="2"/>
        <v>3.019999923708383E-3</v>
      </c>
      <c r="I24">
        <f t="shared" si="3"/>
        <v>3.019999923708383E-3</v>
      </c>
      <c r="O24">
        <f t="shared" ca="1" si="4"/>
        <v>-0.10135410162003321</v>
      </c>
      <c r="Q24" s="2">
        <f t="shared" si="5"/>
        <v>44781.607100000139</v>
      </c>
      <c r="S24" t="s">
        <v>50</v>
      </c>
    </row>
    <row r="25" spans="1:21" x14ac:dyDescent="0.2">
      <c r="A25" s="44" t="s">
        <v>48</v>
      </c>
      <c r="B25" s="45" t="s">
        <v>47</v>
      </c>
      <c r="C25" s="43">
        <v>59811.021699999925</v>
      </c>
      <c r="D25" s="8"/>
      <c r="E25">
        <f t="shared" si="0"/>
        <v>4934.3609149593958</v>
      </c>
      <c r="F25">
        <f t="shared" si="1"/>
        <v>4934.5</v>
      </c>
      <c r="G25">
        <f t="shared" si="2"/>
        <v>-0.23872000029223273</v>
      </c>
      <c r="I25">
        <f t="shared" si="3"/>
        <v>-0.23872000029223273</v>
      </c>
      <c r="O25">
        <f t="shared" ca="1" si="4"/>
        <v>-0.10148582596514712</v>
      </c>
      <c r="Q25" s="2">
        <f t="shared" si="5"/>
        <v>44792.521699999925</v>
      </c>
      <c r="S25" t="s">
        <v>50</v>
      </c>
    </row>
    <row r="26" spans="1:21" x14ac:dyDescent="0.2">
      <c r="A26" s="41" t="s">
        <v>48</v>
      </c>
      <c r="B26" s="42" t="s">
        <v>47</v>
      </c>
      <c r="C26" s="43">
        <v>59811.022400000133</v>
      </c>
      <c r="D26" s="8"/>
      <c r="E26">
        <f t="shared" si="0"/>
        <v>4934.3613227993637</v>
      </c>
      <c r="F26">
        <f t="shared" si="1"/>
        <v>4934.5</v>
      </c>
      <c r="G26">
        <f t="shared" si="2"/>
        <v>-0.23802000008436153</v>
      </c>
      <c r="I26">
        <f t="shared" si="3"/>
        <v>-0.23802000008436153</v>
      </c>
      <c r="O26">
        <f t="shared" ca="1" si="4"/>
        <v>-0.10148582596514712</v>
      </c>
      <c r="Q26" s="2">
        <f t="shared" si="5"/>
        <v>44792.522400000133</v>
      </c>
      <c r="S26" t="s">
        <v>50</v>
      </c>
    </row>
    <row r="27" spans="1:21" x14ac:dyDescent="0.2">
      <c r="A27" s="41" t="s">
        <v>48</v>
      </c>
      <c r="B27" s="42" t="s">
        <v>47</v>
      </c>
      <c r="C27" s="43">
        <v>59811.023000000045</v>
      </c>
      <c r="D27" s="8"/>
      <c r="E27">
        <f t="shared" si="0"/>
        <v>4934.3616723763243</v>
      </c>
      <c r="F27">
        <f t="shared" si="1"/>
        <v>4934.5</v>
      </c>
      <c r="G27">
        <f t="shared" si="2"/>
        <v>-0.23742000017227838</v>
      </c>
      <c r="I27">
        <f t="shared" si="3"/>
        <v>-0.23742000017227838</v>
      </c>
      <c r="O27">
        <f t="shared" ca="1" si="4"/>
        <v>-0.10148582596514712</v>
      </c>
      <c r="Q27" s="2">
        <f t="shared" si="5"/>
        <v>44792.523000000045</v>
      </c>
      <c r="S27" t="s">
        <v>50</v>
      </c>
    </row>
    <row r="28" spans="1:21" x14ac:dyDescent="0.2">
      <c r="A28" s="41" t="s">
        <v>48</v>
      </c>
      <c r="B28" s="42" t="s">
        <v>49</v>
      </c>
      <c r="C28" s="43">
        <v>59811.157000000123</v>
      </c>
      <c r="D28" s="8"/>
      <c r="E28">
        <f t="shared" si="0"/>
        <v>4934.4397445756758</v>
      </c>
      <c r="F28">
        <f t="shared" si="1"/>
        <v>4934.5</v>
      </c>
      <c r="G28">
        <f t="shared" si="2"/>
        <v>-0.10342000009404728</v>
      </c>
      <c r="I28">
        <f t="shared" si="3"/>
        <v>-0.10342000009404728</v>
      </c>
      <c r="O28">
        <f t="shared" ca="1" si="4"/>
        <v>-0.10148582596514712</v>
      </c>
      <c r="Q28" s="2">
        <f t="shared" si="5"/>
        <v>44792.657000000123</v>
      </c>
      <c r="S28" t="s">
        <v>50</v>
      </c>
    </row>
    <row r="29" spans="1:21" x14ac:dyDescent="0.2">
      <c r="A29" s="41" t="s">
        <v>48</v>
      </c>
      <c r="B29" s="42" t="s">
        <v>49</v>
      </c>
      <c r="C29" s="43">
        <v>59811.157600000035</v>
      </c>
      <c r="D29" s="8"/>
      <c r="E29">
        <f t="shared" si="0"/>
        <v>4934.4400941526364</v>
      </c>
      <c r="F29">
        <f t="shared" si="1"/>
        <v>4934.5</v>
      </c>
      <c r="G29">
        <f t="shared" si="2"/>
        <v>-0.10282000018196413</v>
      </c>
      <c r="I29">
        <f t="shared" si="3"/>
        <v>-0.10282000018196413</v>
      </c>
      <c r="O29">
        <f t="shared" ca="1" si="4"/>
        <v>-0.10148582596514712</v>
      </c>
      <c r="Q29" s="2">
        <f t="shared" si="5"/>
        <v>44792.657600000035</v>
      </c>
      <c r="S29" t="s">
        <v>50</v>
      </c>
    </row>
    <row r="30" spans="1:21" x14ac:dyDescent="0.2">
      <c r="A30" s="41" t="s">
        <v>48</v>
      </c>
      <c r="B30" s="42" t="s">
        <v>49</v>
      </c>
      <c r="C30" s="43">
        <v>59811.157999999821</v>
      </c>
      <c r="D30" s="8"/>
      <c r="E30">
        <f t="shared" si="0"/>
        <v>4934.4403272038526</v>
      </c>
      <c r="F30">
        <f t="shared" si="1"/>
        <v>4934.5</v>
      </c>
      <c r="G30">
        <f t="shared" si="2"/>
        <v>-0.1024200003957958</v>
      </c>
      <c r="I30">
        <f t="shared" si="3"/>
        <v>-0.1024200003957958</v>
      </c>
      <c r="O30">
        <f t="shared" ca="1" si="4"/>
        <v>-0.10148582596514712</v>
      </c>
      <c r="Q30" s="2">
        <f t="shared" si="5"/>
        <v>44792.657999999821</v>
      </c>
      <c r="S30" t="s">
        <v>50</v>
      </c>
    </row>
    <row r="31" spans="1:21" x14ac:dyDescent="0.2">
      <c r="A31" s="47" t="s">
        <v>51</v>
      </c>
      <c r="B31" s="42" t="s">
        <v>47</v>
      </c>
      <c r="C31" s="49">
        <v>60498.667800000003</v>
      </c>
      <c r="D31" s="48">
        <v>5.9999999999999995E-4</v>
      </c>
      <c r="E31">
        <f t="shared" ref="E31" si="6">+(C31-C$7)/C$8</f>
        <v>5335.0030296673112</v>
      </c>
      <c r="F31">
        <f t="shared" ref="F31" si="7">ROUND(2*E31,0)/2</f>
        <v>5335</v>
      </c>
      <c r="G31">
        <f t="shared" ref="G31" si="8">+C31-(C$7+F31*C$8)</f>
        <v>5.1999997886014171E-3</v>
      </c>
      <c r="K31">
        <f>+G31</f>
        <v>5.1999997886014171E-3</v>
      </c>
      <c r="O31">
        <f t="shared" ref="O31" ca="1" si="9">+C$11+C$12*$F31</f>
        <v>-0.10960207215255072</v>
      </c>
      <c r="Q31" s="2">
        <f t="shared" ref="Q31" si="10">+C31-15018.5</f>
        <v>45480.167800000003</v>
      </c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2025-01-05T03:08:49Z</dcterms:modified>
</cp:coreProperties>
</file>