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220688-ECC2-41E7-B42E-21B64CDAB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Q35" i="1"/>
  <c r="E36" i="1"/>
  <c r="F36" i="1" s="1"/>
  <c r="G36" i="1" s="1"/>
  <c r="K36" i="1" s="1"/>
  <c r="Q36" i="1"/>
  <c r="G23" i="1"/>
  <c r="K23" i="1" s="1"/>
  <c r="G24" i="1"/>
  <c r="K24" i="1" s="1"/>
  <c r="E22" i="1"/>
  <c r="F22" i="1" s="1"/>
  <c r="G22" i="1" s="1"/>
  <c r="J22" i="1" s="1"/>
  <c r="Q22" i="1"/>
  <c r="F14" i="1"/>
  <c r="F15" i="1" s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27" i="1"/>
  <c r="F27" i="1" s="1"/>
  <c r="G27" i="1" s="1"/>
  <c r="K27" i="1" s="1"/>
  <c r="Q27" i="1"/>
  <c r="E26" i="1"/>
  <c r="F26" i="1" s="1"/>
  <c r="G26" i="1" s="1"/>
  <c r="K26" i="1" s="1"/>
  <c r="Q26" i="1"/>
  <c r="Q25" i="1"/>
  <c r="E25" i="1"/>
  <c r="F25" i="1" s="1"/>
  <c r="G25" i="1" s="1"/>
  <c r="K25" i="1" s="1"/>
  <c r="E23" i="1"/>
  <c r="F23" i="1" s="1"/>
  <c r="E24" i="1"/>
  <c r="F24" i="1" s="1"/>
  <c r="D9" i="1"/>
  <c r="C9" i="1"/>
  <c r="Q23" i="1"/>
  <c r="Q24" i="1"/>
  <c r="E21" i="1"/>
  <c r="F21" i="1" s="1"/>
  <c r="G21" i="1" s="1"/>
  <c r="I21" i="1" s="1"/>
  <c r="C17" i="1"/>
  <c r="Q21" i="1"/>
  <c r="U35" i="1" l="1"/>
  <c r="G35" i="1"/>
  <c r="C12" i="1"/>
  <c r="C11" i="1"/>
  <c r="O36" i="1" l="1"/>
  <c r="O35" i="1"/>
  <c r="O30" i="1"/>
  <c r="O23" i="1"/>
  <c r="O27" i="1"/>
  <c r="C15" i="1"/>
  <c r="F16" i="1" s="1"/>
  <c r="O21" i="1"/>
  <c r="O34" i="1"/>
  <c r="O31" i="1"/>
  <c r="O22" i="1"/>
  <c r="O25" i="1"/>
  <c r="O29" i="1"/>
  <c r="O26" i="1"/>
  <c r="O33" i="1"/>
  <c r="O24" i="1"/>
  <c r="O28" i="1"/>
  <c r="O32" i="1"/>
  <c r="C16" i="1"/>
  <c r="D18" i="1" s="1"/>
  <c r="F18" i="1" l="1"/>
  <c r="C18" i="1"/>
  <c r="F17" i="1"/>
</calcChain>
</file>

<file path=xl/sharedStrings.xml><?xml version="1.0" encoding="utf-8"?>
<sst xmlns="http://schemas.openxmlformats.org/spreadsheetml/2006/main" count="86" uniqueCount="62">
  <si>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</si>
  <si>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</si>
  <si>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</si>
  <si>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</si>
  <si>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</si>
  <si>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</si>
  <si>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</si>
  <si>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</si>
  <si>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</si>
  <si>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</si>
  <si>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</si>
  <si>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</si>
  <si>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</si>
  <si>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</si>
  <si>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</si>
  <si>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</si>
  <si>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</si>
  <si>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</si>
  <si>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</si>
  <si>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</si>
  <si>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</si>
  <si>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</si>
  <si>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</si>
  <si>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</si>
  <si>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</si>
  <si>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</si>
  <si>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</si>
  <si>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</si>
  <si>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</si>
  <si>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</si>
  <si>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</si>
  <si>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</si>
  <si>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</si>
  <si>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</si>
  <si>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</si>
  <si>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</si>
  <si>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</si>
  <si>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</si>
  <si>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</si>
  <si>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G3864-1315</t>
  </si>
  <si>
    <t>2017i</t>
  </si>
  <si>
    <t>E?</t>
  </si>
  <si>
    <t>pr_6</t>
  </si>
  <si>
    <t>OEJV 181</t>
  </si>
  <si>
    <t>I</t>
  </si>
  <si>
    <t>OEJV 0181</t>
  </si>
  <si>
    <t>II</t>
  </si>
  <si>
    <t>RHN 2021</t>
  </si>
  <si>
    <t>IBVS 6262</t>
  </si>
  <si>
    <t>2020JAVSO..48….1</t>
  </si>
  <si>
    <t>JBAV, 55</t>
  </si>
  <si>
    <t>JBAV, 60</t>
  </si>
  <si>
    <t>OEJV 226</t>
  </si>
  <si>
    <t>V0548 Dra / G3864-1315</t>
  </si>
  <si>
    <t>Next ToM-P</t>
  </si>
  <si>
    <t>Next ToM-S</t>
  </si>
  <si>
    <t>9.838-10.176</t>
  </si>
  <si>
    <t xml:space="preserve">Mag R1 </t>
  </si>
  <si>
    <t>VSX</t>
  </si>
  <si>
    <t>EW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</si>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</sst>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41" applyFont="1" applyAlignment="1">
      <alignment horizontal="left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 applyAlignment="1">
      <alignment horizontal="center"/>
    </xf>
    <xf numFmtId="166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6" fillId="0" borderId="13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16" fillId="26" borderId="11" xfId="0" applyFont="1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22" fontId="38" fillId="0" borderId="14" xfId="0" applyNumberFormat="1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5" fillId="0" borderId="0" xfId="0" applyFont="1" applyAlignment="1" applyProtection="1">
      <alignment horizontal="center"/>
      <protection locked="0"/>
    </xf>
    <xf numFmtId="165" fontId="35" fillId="0" borderId="0" xfId="0" applyNumberFormat="1" applyFont="1" applyAlignment="1" applyProtection="1">
      <alignment horizontal="left"/>
      <protection locked="0"/>
    </xf>
    <xf numFmtId="165" fontId="35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V0548 Dra / G3864-1315 -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A-461C-A5F0-CAB4291722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-2.5475000002188608E-3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A-461C-A5F0-CAB4291722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A-461C-A5F0-CAB4291722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-5.3704999954788946E-3</c:v>
                </c:pt>
                <c:pt idx="3">
                  <c:v>-5.9620000029099174E-3</c:v>
                </c:pt>
                <c:pt idx="4">
                  <c:v>-3.9295000024139881E-3</c:v>
                </c:pt>
                <c:pt idx="5">
                  <c:v>-4.4965000051888637E-3</c:v>
                </c:pt>
                <c:pt idx="6">
                  <c:v>-6.5555000037420541E-3</c:v>
                </c:pt>
                <c:pt idx="7">
                  <c:v>-6.9965001530363224E-3</c:v>
                </c:pt>
                <c:pt idx="8">
                  <c:v>-5.3715000030933879E-3</c:v>
                </c:pt>
                <c:pt idx="9">
                  <c:v>-1.0363000001234468E-2</c:v>
                </c:pt>
                <c:pt idx="10">
                  <c:v>-4.7544999979436398E-3</c:v>
                </c:pt>
                <c:pt idx="11">
                  <c:v>-9.3120000019553117E-3</c:v>
                </c:pt>
                <c:pt idx="12">
                  <c:v>-5.9035000012954697E-3</c:v>
                </c:pt>
                <c:pt idx="13">
                  <c:v>-9.2949999962002039E-3</c:v>
                </c:pt>
                <c:pt idx="15">
                  <c:v>-1.1349499996867962E-2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A-461C-A5F0-CAB4291722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A-461C-A5F0-CAB4291722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A-461C-A5F0-CAB4291722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A-461C-A5F0-CAB4291722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-5.6496703935568666E-4</c:v>
                </c:pt>
                <c:pt idx="1">
                  <c:v>-7.6590857332730668E-4</c:v>
                </c:pt>
                <c:pt idx="2">
                  <c:v>-5.4607425625687088E-3</c:v>
                </c:pt>
                <c:pt idx="3">
                  <c:v>-5.4613423880432504E-3</c:v>
                </c:pt>
                <c:pt idx="4">
                  <c:v>-6.9878982207530202E-3</c:v>
                </c:pt>
                <c:pt idx="5">
                  <c:v>-8.3662971612508789E-3</c:v>
                </c:pt>
                <c:pt idx="6">
                  <c:v>-1.1452999053244779E-2</c:v>
                </c:pt>
                <c:pt idx="7">
                  <c:v>-1.1725319818686915E-2</c:v>
                </c:pt>
                <c:pt idx="8">
                  <c:v>-1.1755311092414022E-2</c:v>
                </c:pt>
                <c:pt idx="9">
                  <c:v>-1.1755910917888563E-2</c:v>
                </c:pt>
                <c:pt idx="10">
                  <c:v>-1.1756510743363107E-2</c:v>
                </c:pt>
                <c:pt idx="11">
                  <c:v>-1.1759509870735816E-2</c:v>
                </c:pt>
                <c:pt idx="12">
                  <c:v>-1.176010969621036E-2</c:v>
                </c:pt>
                <c:pt idx="13">
                  <c:v>-1.1760709521684901E-2</c:v>
                </c:pt>
                <c:pt idx="14">
                  <c:v>-1.2010836744568978E-2</c:v>
                </c:pt>
                <c:pt idx="15">
                  <c:v>-1.6513126756482352E-2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A-461C-A5F0-CAB4291722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  <c:pt idx="15">
                  <c:v>13126.5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4">
                  <c:v>-5.7650499998999294E-2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A-461C-A5F0-CAB42917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07904"/>
        <c:axId val="1"/>
      </c:scatterChart>
      <c:valAx>
        <c:axId val="44970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08E8D6-F2FE-8B53-3AEF-516B7CDC2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53</v>
      </c>
      <c r="F1" s="30" t="s">
        <v>39</v>
      </c>
      <c r="G1" s="29" t="s">
        <v>40</v>
      </c>
      <c r="H1" s="31"/>
      <c r="I1" s="32" t="s">
        <v>39</v>
      </c>
      <c r="J1" s="30" t="s">
        <v>39</v>
      </c>
      <c r="K1" s="33">
        <v>14.492699999999999</v>
      </c>
      <c r="L1" s="34">
        <v>57.1755</v>
      </c>
      <c r="M1" s="35">
        <v>56737.442000000003</v>
      </c>
      <c r="N1" s="35">
        <v>0.27518199999999998</v>
      </c>
      <c r="O1" s="36" t="s">
        <v>41</v>
      </c>
      <c r="P1" s="34">
        <v>10.02</v>
      </c>
      <c r="Q1" s="34">
        <v>99</v>
      </c>
      <c r="R1" s="37" t="s">
        <v>42</v>
      </c>
      <c r="S1" s="36" t="s">
        <v>13</v>
      </c>
    </row>
    <row r="2" spans="1:19" ht="12.95" customHeight="1" x14ac:dyDescent="0.2">
      <c r="A2" t="s">
        <v>23</v>
      </c>
      <c r="B2" s="60" t="s">
        <v>59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 t="s">
        <v>35</v>
      </c>
      <c r="D4" s="26" t="s">
        <v>35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  <c r="E6" s="62" t="s">
        <v>43</v>
      </c>
    </row>
    <row r="7" spans="1:19" ht="12.95" customHeight="1" x14ac:dyDescent="0.2">
      <c r="A7" t="s">
        <v>2</v>
      </c>
      <c r="C7" s="51">
        <v>56783.537700000001</v>
      </c>
      <c r="D7" s="61" t="s">
        <v>58</v>
      </c>
      <c r="E7" s="63">
        <v>56737.442000000003</v>
      </c>
    </row>
    <row r="8" spans="1:19" ht="12.95" customHeight="1" x14ac:dyDescent="0.2">
      <c r="A8" t="s">
        <v>3</v>
      </c>
      <c r="C8" s="51">
        <v>0.27518300000000001</v>
      </c>
      <c r="D8" s="27" t="s">
        <v>58</v>
      </c>
      <c r="E8" s="64">
        <v>0.27518199999999998</v>
      </c>
    </row>
    <row r="9" spans="1:19" ht="12.95" customHeight="1" x14ac:dyDescent="0.2">
      <c r="A9" s="23" t="s">
        <v>31</v>
      </c>
      <c r="B9" s="42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INTERCEPT(INDIRECT($D$9):G991,INDIRECT($C$9):F991)</f>
        <v>-7.6590857332730668E-4</v>
      </c>
      <c r="D11" s="3"/>
      <c r="E11" s="10"/>
      <c r="F11" s="3"/>
    </row>
    <row r="12" spans="1:19" ht="12.95" customHeight="1" x14ac:dyDescent="0.2">
      <c r="A12" s="10" t="s">
        <v>16</v>
      </c>
      <c r="B12" s="10"/>
      <c r="C12" s="20">
        <f ca="1">SLOPE(INDIRECT($D$9):G991,INDIRECT($C$9):F991)</f>
        <v>-1.1996509490842984E-6</v>
      </c>
      <c r="D12" s="3"/>
      <c r="E12" s="54" t="s">
        <v>57</v>
      </c>
      <c r="F12" s="55" t="s">
        <v>56</v>
      </c>
    </row>
    <row r="13" spans="1:19" ht="12.95" customHeight="1" x14ac:dyDescent="0.2">
      <c r="A13" s="10" t="s">
        <v>18</v>
      </c>
      <c r="B13" s="10"/>
      <c r="C13" s="3" t="s">
        <v>13</v>
      </c>
      <c r="E13" s="52" t="s">
        <v>32</v>
      </c>
      <c r="F13" s="56">
        <v>1</v>
      </c>
    </row>
    <row r="14" spans="1:19" ht="12.95" customHeight="1" x14ac:dyDescent="0.2">
      <c r="A14" s="10"/>
      <c r="B14" s="10"/>
      <c r="C14" s="10"/>
      <c r="E14" s="52" t="s">
        <v>30</v>
      </c>
      <c r="F14" s="57">
        <f ca="1">NOW()+15018.5+$C$5/24</f>
        <v>60680.725701620366</v>
      </c>
    </row>
    <row r="15" spans="1:19" ht="12.95" customHeight="1" x14ac:dyDescent="0.2">
      <c r="A15" s="12" t="s">
        <v>17</v>
      </c>
      <c r="B15" s="10"/>
      <c r="C15" s="13">
        <f ca="1">(C7+C11)+(C8+C12)*INT(MAX(F21:F3532))</f>
        <v>60395.573245473068</v>
      </c>
      <c r="E15" s="52" t="s">
        <v>33</v>
      </c>
      <c r="F15" s="57">
        <f ca="1">ROUND(2*($F$14-$C$7)/$C$8,0)/2+$F$13</f>
        <v>14163</v>
      </c>
    </row>
    <row r="16" spans="1:19" ht="12.95" customHeight="1" x14ac:dyDescent="0.2">
      <c r="A16" s="15" t="s">
        <v>4</v>
      </c>
      <c r="B16" s="10"/>
      <c r="C16" s="16">
        <f ca="1">+C8+C12</f>
        <v>0.27518180034905093</v>
      </c>
      <c r="E16" s="52" t="s">
        <v>34</v>
      </c>
      <c r="F16" s="57">
        <f ca="1">ROUND(2*($F$14-$C$15)/$C$16,0)/2+$F$13</f>
        <v>1037</v>
      </c>
    </row>
    <row r="17" spans="1:21" ht="12.95" customHeight="1" thickBot="1" x14ac:dyDescent="0.25">
      <c r="A17" s="14" t="s">
        <v>27</v>
      </c>
      <c r="B17" s="10"/>
      <c r="C17" s="10">
        <f>COUNT(C21:C2190)</f>
        <v>16</v>
      </c>
      <c r="E17" s="52" t="s">
        <v>54</v>
      </c>
      <c r="F17" s="58">
        <f ca="1">+$C$15+$C$16*$F$16-15018.5-$C$5/24</f>
        <v>45662.832605768366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60395.573245473068</v>
      </c>
      <c r="D18" s="19">
        <f ca="1">+C16</f>
        <v>0.27518180034905093</v>
      </c>
      <c r="E18" s="53" t="s">
        <v>55</v>
      </c>
      <c r="F18" s="59">
        <f ca="1">+($C$15+$C$16*$F$16)-($C$16/2)-15018.5-$C$5/24</f>
        <v>45662.695014868194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58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60</v>
      </c>
    </row>
    <row r="21" spans="1:21" ht="12.95" customHeight="1" x14ac:dyDescent="0.2">
      <c r="A21" t="s">
        <v>43</v>
      </c>
      <c r="C21" s="8">
        <v>56737.442000000003</v>
      </c>
      <c r="D21" s="8" t="s">
        <v>13</v>
      </c>
      <c r="E21">
        <f t="shared" ref="E21:E35" si="0">+(C21-C$7)/C$8</f>
        <v>-167.50925747592703</v>
      </c>
      <c r="F21">
        <f t="shared" ref="F21:F36" si="1">ROUND(2*E21,0)/2</f>
        <v>-167.5</v>
      </c>
      <c r="G21">
        <f>+C21-(C$7+F21*C$8)</f>
        <v>-2.5475000002188608E-3</v>
      </c>
      <c r="I21">
        <f>+G21</f>
        <v>-2.5475000002188608E-3</v>
      </c>
      <c r="O21">
        <f t="shared" ref="O21:O35" ca="1" si="2">+C$11+C$12*$F21</f>
        <v>-5.6496703935568666E-4</v>
      </c>
      <c r="Q21" s="2">
        <f t="shared" ref="Q21:Q35" si="3">+C21-15018.5</f>
        <v>41718.942000000003</v>
      </c>
    </row>
    <row r="22" spans="1:21" ht="12.95" customHeight="1" x14ac:dyDescent="0.2">
      <c r="A22" s="43" t="s">
        <v>58</v>
      </c>
      <c r="C22" s="8">
        <v>56783.537700000001</v>
      </c>
      <c r="D22" s="8"/>
      <c r="E22">
        <f t="shared" si="0"/>
        <v>0</v>
      </c>
      <c r="F22">
        <f t="shared" si="1"/>
        <v>0</v>
      </c>
      <c r="G22">
        <f>+C22-(C$7+F22*C$8)</f>
        <v>0</v>
      </c>
      <c r="J22">
        <f>+G22</f>
        <v>0</v>
      </c>
      <c r="O22">
        <f t="shared" ca="1" si="2"/>
        <v>-7.6590857332730668E-4</v>
      </c>
      <c r="Q22" s="2">
        <f t="shared" si="3"/>
        <v>41765.037700000001</v>
      </c>
    </row>
    <row r="23" spans="1:21" ht="12.95" customHeight="1" x14ac:dyDescent="0.2">
      <c r="A23" s="38" t="s">
        <v>45</v>
      </c>
      <c r="B23" s="39" t="s">
        <v>44</v>
      </c>
      <c r="C23" s="40">
        <v>57860.461000000003</v>
      </c>
      <c r="D23" s="41">
        <v>2E-3</v>
      </c>
      <c r="E23">
        <f t="shared" si="0"/>
        <v>3913.4804838961786</v>
      </c>
      <c r="F23">
        <f t="shared" si="1"/>
        <v>3913.5</v>
      </c>
      <c r="G23">
        <f t="shared" ref="G23:G24" si="4">+C23-(C$7+F23*C$8)</f>
        <v>-5.3704999954788946E-3</v>
      </c>
      <c r="K23">
        <f t="shared" ref="K23:K34" si="5">+G23</f>
        <v>-5.3704999954788946E-3</v>
      </c>
      <c r="O23">
        <f t="shared" ca="1" si="2"/>
        <v>-5.4607425625687088E-3</v>
      </c>
      <c r="Q23" s="2">
        <f t="shared" si="3"/>
        <v>42841.961000000003</v>
      </c>
    </row>
    <row r="24" spans="1:21" ht="12.95" customHeight="1" x14ac:dyDescent="0.2">
      <c r="A24" s="38" t="s">
        <v>45</v>
      </c>
      <c r="B24" s="39" t="s">
        <v>46</v>
      </c>
      <c r="C24" s="40">
        <v>57860.597999999998</v>
      </c>
      <c r="D24" s="41">
        <v>4.0000000000000001E-3</v>
      </c>
      <c r="E24">
        <f t="shared" si="0"/>
        <v>3913.9783344174507</v>
      </c>
      <c r="F24">
        <f t="shared" si="1"/>
        <v>3914</v>
      </c>
      <c r="G24">
        <f t="shared" si="4"/>
        <v>-5.9620000029099174E-3</v>
      </c>
      <c r="K24">
        <f t="shared" si="5"/>
        <v>-5.9620000029099174E-3</v>
      </c>
      <c r="O24">
        <f t="shared" ca="1" si="2"/>
        <v>-5.4613423880432504E-3</v>
      </c>
      <c r="Q24" s="2">
        <f t="shared" si="3"/>
        <v>42842.097999999998</v>
      </c>
    </row>
    <row r="25" spans="1:21" ht="12.95" customHeight="1" x14ac:dyDescent="0.2">
      <c r="A25" s="5" t="s">
        <v>48</v>
      </c>
      <c r="C25" s="8">
        <v>58210.770400000001</v>
      </c>
      <c r="D25" s="8">
        <v>2.9999999999999997E-4</v>
      </c>
      <c r="E25">
        <f t="shared" si="0"/>
        <v>5186.4857204115096</v>
      </c>
      <c r="F25">
        <f t="shared" si="1"/>
        <v>5186.5</v>
      </c>
      <c r="G25">
        <f t="shared" ref="G25:G34" si="6">+C25-(C$7+F25*C$8)</f>
        <v>-3.9295000024139881E-3</v>
      </c>
      <c r="K25">
        <f t="shared" si="5"/>
        <v>-3.9295000024139881E-3</v>
      </c>
      <c r="O25">
        <f t="shared" ca="1" si="2"/>
        <v>-6.9878982207530202E-3</v>
      </c>
      <c r="Q25" s="2">
        <f t="shared" si="3"/>
        <v>43192.270400000001</v>
      </c>
    </row>
    <row r="26" spans="1:21" ht="12.95" customHeight="1" x14ac:dyDescent="0.2">
      <c r="A26" s="5" t="s">
        <v>49</v>
      </c>
      <c r="C26" s="8">
        <v>58526.955099999999</v>
      </c>
      <c r="D26" s="8">
        <v>4.0000000000000002E-4</v>
      </c>
      <c r="E26">
        <f t="shared" si="0"/>
        <v>6335.4836599644541</v>
      </c>
      <c r="F26">
        <f t="shared" si="1"/>
        <v>6335.5</v>
      </c>
      <c r="G26">
        <f t="shared" si="6"/>
        <v>-4.4965000051888637E-3</v>
      </c>
      <c r="K26">
        <f t="shared" si="5"/>
        <v>-4.4965000051888637E-3</v>
      </c>
      <c r="O26">
        <f t="shared" ca="1" si="2"/>
        <v>-8.3662971612508789E-3</v>
      </c>
      <c r="Q26" s="2">
        <f t="shared" si="3"/>
        <v>43508.455099999999</v>
      </c>
    </row>
    <row r="27" spans="1:21" ht="12.95" customHeight="1" x14ac:dyDescent="0.2">
      <c r="A27" s="5" t="s">
        <v>47</v>
      </c>
      <c r="C27" s="8">
        <v>59234.998899999999</v>
      </c>
      <c r="D27" s="8">
        <v>2.9999999999999997E-4</v>
      </c>
      <c r="E27">
        <f t="shared" si="0"/>
        <v>8908.476177670851</v>
      </c>
      <c r="F27">
        <f t="shared" si="1"/>
        <v>8908.5</v>
      </c>
      <c r="G27">
        <f t="shared" si="6"/>
        <v>-6.5555000037420541E-3</v>
      </c>
      <c r="K27">
        <f t="shared" si="5"/>
        <v>-6.5555000037420541E-3</v>
      </c>
      <c r="O27">
        <f t="shared" ca="1" si="2"/>
        <v>-1.1452999053244779E-2</v>
      </c>
      <c r="Q27" s="2">
        <f t="shared" si="3"/>
        <v>44216.498899999999</v>
      </c>
    </row>
    <row r="28" spans="1:21" ht="12.95" customHeight="1" x14ac:dyDescent="0.2">
      <c r="A28" s="43" t="s">
        <v>50</v>
      </c>
      <c r="B28" s="44" t="s">
        <v>44</v>
      </c>
      <c r="C28" s="49">
        <v>59297.464999999851</v>
      </c>
      <c r="D28" s="50">
        <v>3.0000000000000001E-3</v>
      </c>
      <c r="E28">
        <f t="shared" si="0"/>
        <v>9135.4745751003884</v>
      </c>
      <c r="F28">
        <f t="shared" si="1"/>
        <v>9135.5</v>
      </c>
      <c r="G28">
        <f t="shared" si="6"/>
        <v>-6.9965001530363224E-3</v>
      </c>
      <c r="K28">
        <f t="shared" si="5"/>
        <v>-6.9965001530363224E-3</v>
      </c>
      <c r="O28">
        <f t="shared" ca="1" si="2"/>
        <v>-1.1725319818686915E-2</v>
      </c>
      <c r="Q28" s="2">
        <f t="shared" si="3"/>
        <v>44278.964999999851</v>
      </c>
    </row>
    <row r="29" spans="1:21" ht="12.95" customHeight="1" x14ac:dyDescent="0.2">
      <c r="A29" s="43" t="s">
        <v>51</v>
      </c>
      <c r="B29" s="44" t="s">
        <v>44</v>
      </c>
      <c r="C29" s="49">
        <v>59304.3462</v>
      </c>
      <c r="D29" s="50">
        <v>1.8E-3</v>
      </c>
      <c r="E29">
        <f t="shared" si="0"/>
        <v>9160.480480262222</v>
      </c>
      <c r="F29">
        <f t="shared" si="1"/>
        <v>9160.5</v>
      </c>
      <c r="G29">
        <f t="shared" si="6"/>
        <v>-5.3715000030933879E-3</v>
      </c>
      <c r="K29">
        <f t="shared" si="5"/>
        <v>-5.3715000030933879E-3</v>
      </c>
      <c r="O29">
        <f t="shared" ca="1" si="2"/>
        <v>-1.1755311092414022E-2</v>
      </c>
      <c r="Q29" s="2">
        <f t="shared" si="3"/>
        <v>44285.8462</v>
      </c>
    </row>
    <row r="30" spans="1:21" ht="12.95" customHeight="1" x14ac:dyDescent="0.2">
      <c r="A30" s="43" t="s">
        <v>51</v>
      </c>
      <c r="B30" s="44" t="s">
        <v>44</v>
      </c>
      <c r="C30" s="49">
        <v>59304.478799999997</v>
      </c>
      <c r="D30" s="50">
        <v>1.5E-3</v>
      </c>
      <c r="E30">
        <f t="shared" si="0"/>
        <v>9160.9623414236939</v>
      </c>
      <c r="F30">
        <f t="shared" si="1"/>
        <v>9161</v>
      </c>
      <c r="G30">
        <f t="shared" si="6"/>
        <v>-1.0363000001234468E-2</v>
      </c>
      <c r="K30">
        <f t="shared" si="5"/>
        <v>-1.0363000001234468E-2</v>
      </c>
      <c r="O30">
        <f t="shared" ca="1" si="2"/>
        <v>-1.1755910917888563E-2</v>
      </c>
      <c r="Q30" s="2">
        <f t="shared" si="3"/>
        <v>44285.978799999997</v>
      </c>
    </row>
    <row r="31" spans="1:21" x14ac:dyDescent="0.2">
      <c r="A31" s="43" t="s">
        <v>51</v>
      </c>
      <c r="B31" s="44" t="s">
        <v>44</v>
      </c>
      <c r="C31" s="49">
        <v>59304.622000000003</v>
      </c>
      <c r="D31" s="50">
        <v>8.0000000000000004E-4</v>
      </c>
      <c r="E31">
        <f t="shared" si="0"/>
        <v>9161.4827224065521</v>
      </c>
      <c r="F31">
        <f t="shared" si="1"/>
        <v>9161.5</v>
      </c>
      <c r="G31">
        <f t="shared" si="6"/>
        <v>-4.7544999979436398E-3</v>
      </c>
      <c r="K31">
        <f t="shared" si="5"/>
        <v>-4.7544999979436398E-3</v>
      </c>
      <c r="O31">
        <f t="shared" ca="1" si="2"/>
        <v>-1.1756510743363107E-2</v>
      </c>
      <c r="Q31" s="2">
        <f t="shared" si="3"/>
        <v>44286.122000000003</v>
      </c>
    </row>
    <row r="32" spans="1:21" x14ac:dyDescent="0.2">
      <c r="A32" s="43" t="s">
        <v>51</v>
      </c>
      <c r="B32" s="44" t="s">
        <v>44</v>
      </c>
      <c r="C32" s="49">
        <v>59305.305399999997</v>
      </c>
      <c r="D32" s="50">
        <v>2.9999999999999997E-4</v>
      </c>
      <c r="E32">
        <f t="shared" si="0"/>
        <v>9163.9661607003218</v>
      </c>
      <c r="F32">
        <f t="shared" si="1"/>
        <v>9164</v>
      </c>
      <c r="G32">
        <f t="shared" si="6"/>
        <v>-9.3120000019553117E-3</v>
      </c>
      <c r="K32">
        <f t="shared" si="5"/>
        <v>-9.3120000019553117E-3</v>
      </c>
      <c r="O32">
        <f t="shared" ca="1" si="2"/>
        <v>-1.1759509870735816E-2</v>
      </c>
      <c r="Q32" s="2">
        <f t="shared" si="3"/>
        <v>44286.805399999997</v>
      </c>
    </row>
    <row r="33" spans="1:21" x14ac:dyDescent="0.2">
      <c r="A33" s="43" t="s">
        <v>51</v>
      </c>
      <c r="B33" s="44" t="s">
        <v>44</v>
      </c>
      <c r="C33" s="49">
        <v>59305.446400000001</v>
      </c>
      <c r="D33" s="50">
        <v>6.9999999999999999E-4</v>
      </c>
      <c r="E33">
        <f t="shared" si="0"/>
        <v>9164.4785470032657</v>
      </c>
      <c r="F33">
        <f t="shared" si="1"/>
        <v>9164.5</v>
      </c>
      <c r="G33">
        <f t="shared" si="6"/>
        <v>-5.9035000012954697E-3</v>
      </c>
      <c r="K33">
        <f t="shared" si="5"/>
        <v>-5.9035000012954697E-3</v>
      </c>
      <c r="O33">
        <f t="shared" ca="1" si="2"/>
        <v>-1.176010969621036E-2</v>
      </c>
      <c r="Q33" s="2">
        <f t="shared" si="3"/>
        <v>44286.946400000001</v>
      </c>
    </row>
    <row r="34" spans="1:21" x14ac:dyDescent="0.2">
      <c r="A34" s="43" t="s">
        <v>51</v>
      </c>
      <c r="B34" s="44" t="s">
        <v>44</v>
      </c>
      <c r="C34" s="49">
        <v>59305.580600000001</v>
      </c>
      <c r="D34" s="50">
        <v>4.1000000000000003E-3</v>
      </c>
      <c r="E34">
        <f t="shared" si="0"/>
        <v>9164.9662224774074</v>
      </c>
      <c r="F34">
        <f t="shared" si="1"/>
        <v>9165</v>
      </c>
      <c r="G34">
        <f t="shared" si="6"/>
        <v>-9.2949999962002039E-3</v>
      </c>
      <c r="K34">
        <f t="shared" si="5"/>
        <v>-9.2949999962002039E-3</v>
      </c>
      <c r="O34">
        <f t="shared" ca="1" si="2"/>
        <v>-1.1760709521684901E-2</v>
      </c>
      <c r="Q34" s="2">
        <f t="shared" si="3"/>
        <v>44287.080600000001</v>
      </c>
    </row>
    <row r="35" spans="1:21" x14ac:dyDescent="0.2">
      <c r="A35" s="45" t="s">
        <v>52</v>
      </c>
      <c r="B35" s="46" t="s">
        <v>44</v>
      </c>
      <c r="C35" s="47">
        <v>59362.907899999998</v>
      </c>
      <c r="D35" s="48">
        <v>2.9999999999999997E-4</v>
      </c>
      <c r="E35">
        <f t="shared" ref="E35:E36" si="7">+(C35-C$7)/C$8</f>
        <v>9373.2905012300816</v>
      </c>
      <c r="F35">
        <f t="shared" si="1"/>
        <v>9373.5</v>
      </c>
      <c r="G35">
        <f t="shared" ref="G35:G36" si="8">+C35-(C$7+F35*C$8)</f>
        <v>-5.7650499998999294E-2</v>
      </c>
      <c r="O35">
        <f t="shared" ref="O35:O36" ca="1" si="9">+C$11+C$12*$F35</f>
        <v>-1.2010836744568978E-2</v>
      </c>
      <c r="Q35" s="2">
        <f t="shared" ref="Q35:Q36" si="10">+C35-15018.5</f>
        <v>44344.407899999998</v>
      </c>
      <c r="U35">
        <f>+C35-(C$7+F35*C$8)</f>
        <v>-5.7650499998999294E-2</v>
      </c>
    </row>
    <row r="36" spans="1:21" x14ac:dyDescent="0.2">
      <c r="A36" s="43" t="s">
        <v>61</v>
      </c>
      <c r="B36" s="65" t="s">
        <v>46</v>
      </c>
      <c r="C36" s="67">
        <v>60395.716</v>
      </c>
      <c r="D36" s="66">
        <v>2.9999999999999997E-4</v>
      </c>
      <c r="E36">
        <f t="shared" si="7"/>
        <v>13126.458756536556</v>
      </c>
      <c r="F36">
        <f t="shared" si="1"/>
        <v>13126.5</v>
      </c>
      <c r="G36">
        <f t="shared" si="8"/>
        <v>-1.1349499996867962E-2</v>
      </c>
      <c r="K36">
        <f t="shared" ref="K35:K36" si="11">+G36</f>
        <v>-1.1349499996867962E-2</v>
      </c>
      <c r="O36">
        <f t="shared" ca="1" si="9"/>
        <v>-1.6513126756482352E-2</v>
      </c>
      <c r="Q36" s="2">
        <f t="shared" si="10"/>
        <v>45377.216</v>
      </c>
    </row>
    <row r="37" spans="1:21" x14ac:dyDescent="0.2">
      <c r="C37" s="8"/>
      <c r="D37" s="8"/>
    </row>
    <row r="38" spans="1:21" x14ac:dyDescent="0.2">
      <c r="C38" s="8"/>
      <c r="D38" s="8"/>
    </row>
    <row r="39" spans="1:21" x14ac:dyDescent="0.2">
      <c r="C39" s="8"/>
      <c r="D39" s="8"/>
    </row>
    <row r="40" spans="1:21" x14ac:dyDescent="0.2">
      <c r="C40" s="8"/>
      <c r="D40" s="8"/>
    </row>
    <row r="41" spans="1:21" x14ac:dyDescent="0.2">
      <c r="C41" s="8"/>
      <c r="D41" s="8"/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Y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2025-01-05T04:25:00Z</dcterms:modified>
</cp:coreProperties>
</file>