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4C350BB-F727-4258-8A10-F61BC1869A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11" r:id="rId2"/>
    <sheet name="Q_fit" sheetId="3" r:id="rId3"/>
    <sheet name="A (4)" sheetId="6" r:id="rId4"/>
    <sheet name="Q_fit (2)" sheetId="7" r:id="rId5"/>
    <sheet name="A (2)" sheetId="4" r:id="rId6"/>
    <sheet name="A (3)" sheetId="5" r:id="rId7"/>
    <sheet name="A (5)" sheetId="8" r:id="rId8"/>
    <sheet name="BAV" sheetId="10" r:id="rId9"/>
    <sheet name="O-C Gateway" sheetId="9" r:id="rId10"/>
  </sheets>
  <definedNames>
    <definedName name="solver_adj" localSheetId="5" hidden="1">'A (2)'!$E$11:$E$13</definedName>
    <definedName name="solver_adj" localSheetId="6" hidden="1">'A (3)'!$E$11:$E$13</definedName>
    <definedName name="solver_adj" localSheetId="3" hidden="1">'A (4)'!$E$11:$E$13</definedName>
    <definedName name="solver_adj" localSheetId="7" hidden="1">'A (5)'!$E$11:$E$13</definedName>
    <definedName name="solver_adj" localSheetId="0" hidden="1">'Active 1'!$E$11:$E$13</definedName>
    <definedName name="solver_cvg" localSheetId="5" hidden="1">0.0001</definedName>
    <definedName name="solver_cvg" localSheetId="6" hidden="1">0.0001</definedName>
    <definedName name="solver_cvg" localSheetId="3" hidden="1">0.0001</definedName>
    <definedName name="solver_cvg" localSheetId="7" hidden="1">0.0001</definedName>
    <definedName name="solver_cvg" localSheetId="0" hidden="1">0.0001</definedName>
    <definedName name="solver_drv" localSheetId="5" hidden="1">1</definedName>
    <definedName name="solver_drv" localSheetId="6" hidden="1">1</definedName>
    <definedName name="solver_drv" localSheetId="3" hidden="1">1</definedName>
    <definedName name="solver_drv" localSheetId="7" hidden="1">1</definedName>
    <definedName name="solver_drv" localSheetId="0" hidden="1">1</definedName>
    <definedName name="solver_est" localSheetId="5" hidden="1">1</definedName>
    <definedName name="solver_est" localSheetId="6" hidden="1">1</definedName>
    <definedName name="solver_est" localSheetId="3" hidden="1">1</definedName>
    <definedName name="solver_est" localSheetId="7" hidden="1">1</definedName>
    <definedName name="solver_est" localSheetId="0" hidden="1">1</definedName>
    <definedName name="solver_itr" localSheetId="5" hidden="1">100</definedName>
    <definedName name="solver_itr" localSheetId="6" hidden="1">100</definedName>
    <definedName name="solver_itr" localSheetId="3" hidden="1">100</definedName>
    <definedName name="solver_itr" localSheetId="7" hidden="1">100</definedName>
    <definedName name="solver_itr" localSheetId="0" hidden="1">100</definedName>
    <definedName name="solver_lin" localSheetId="5" hidden="1">2</definedName>
    <definedName name="solver_lin" localSheetId="6" hidden="1">2</definedName>
    <definedName name="solver_lin" localSheetId="3" hidden="1">2</definedName>
    <definedName name="solver_lin" localSheetId="7" hidden="1">2</definedName>
    <definedName name="solver_lin" localSheetId="0" hidden="1">2</definedName>
    <definedName name="solver_neg" localSheetId="5" hidden="1">2</definedName>
    <definedName name="solver_neg" localSheetId="6" hidden="1">2</definedName>
    <definedName name="solver_neg" localSheetId="3" hidden="1">2</definedName>
    <definedName name="solver_neg" localSheetId="7" hidden="1">2</definedName>
    <definedName name="solver_neg" localSheetId="0" hidden="1">2</definedName>
    <definedName name="solver_num" localSheetId="5" hidden="1">0</definedName>
    <definedName name="solver_num" localSheetId="6" hidden="1">0</definedName>
    <definedName name="solver_num" localSheetId="3" hidden="1">0</definedName>
    <definedName name="solver_num" localSheetId="7" hidden="1">0</definedName>
    <definedName name="solver_num" localSheetId="0" hidden="1">0</definedName>
    <definedName name="solver_nwt" localSheetId="5" hidden="1">1</definedName>
    <definedName name="solver_nwt" localSheetId="6" hidden="1">1</definedName>
    <definedName name="solver_nwt" localSheetId="3" hidden="1">1</definedName>
    <definedName name="solver_nwt" localSheetId="7" hidden="1">1</definedName>
    <definedName name="solver_nwt" localSheetId="0" hidden="1">1</definedName>
    <definedName name="solver_opt" localSheetId="5" hidden="1">'A (2)'!$E$14</definedName>
    <definedName name="solver_opt" localSheetId="6" hidden="1">'A (3)'!$E$14</definedName>
    <definedName name="solver_opt" localSheetId="3" hidden="1">'A (4)'!$E$14</definedName>
    <definedName name="solver_opt" localSheetId="7" hidden="1">'A (5)'!$E$14</definedName>
    <definedName name="solver_opt" localSheetId="0" hidden="1">'Active 1'!$E$14</definedName>
    <definedName name="solver_pre" localSheetId="5" hidden="1">0.000001</definedName>
    <definedName name="solver_pre" localSheetId="6" hidden="1">0.000001</definedName>
    <definedName name="solver_pre" localSheetId="3" hidden="1">0.000001</definedName>
    <definedName name="solver_pre" localSheetId="7" hidden="1">0.000001</definedName>
    <definedName name="solver_pre" localSheetId="0" hidden="1">0.000001</definedName>
    <definedName name="solver_scl" localSheetId="5" hidden="1">2</definedName>
    <definedName name="solver_scl" localSheetId="6" hidden="1">2</definedName>
    <definedName name="solver_scl" localSheetId="3" hidden="1">2</definedName>
    <definedName name="solver_scl" localSheetId="7" hidden="1">2</definedName>
    <definedName name="solver_scl" localSheetId="0" hidden="1">2</definedName>
    <definedName name="solver_sho" localSheetId="5" hidden="1">2</definedName>
    <definedName name="solver_sho" localSheetId="6" hidden="1">2</definedName>
    <definedName name="solver_sho" localSheetId="3" hidden="1">2</definedName>
    <definedName name="solver_sho" localSheetId="7" hidden="1">2</definedName>
    <definedName name="solver_sho" localSheetId="0" hidden="1">2</definedName>
    <definedName name="solver_tim" localSheetId="5" hidden="1">100</definedName>
    <definedName name="solver_tim" localSheetId="6" hidden="1">100</definedName>
    <definedName name="solver_tim" localSheetId="3" hidden="1">100</definedName>
    <definedName name="solver_tim" localSheetId="7" hidden="1">100</definedName>
    <definedName name="solver_tim" localSheetId="0" hidden="1">100</definedName>
    <definedName name="solver_tol" localSheetId="5" hidden="1">0.05</definedName>
    <definedName name="solver_tol" localSheetId="6" hidden="1">0.05</definedName>
    <definedName name="solver_tol" localSheetId="3" hidden="1">0.05</definedName>
    <definedName name="solver_tol" localSheetId="7" hidden="1">0.05</definedName>
    <definedName name="solver_tol" localSheetId="0" hidden="1">0.05</definedName>
    <definedName name="solver_typ" localSheetId="5" hidden="1">2</definedName>
    <definedName name="solver_typ" localSheetId="6" hidden="1">2</definedName>
    <definedName name="solver_typ" localSheetId="3" hidden="1">2</definedName>
    <definedName name="solver_typ" localSheetId="7" hidden="1">2</definedName>
    <definedName name="solver_typ" localSheetId="0" hidden="1">2</definedName>
    <definedName name="solver_val" localSheetId="5" hidden="1">0</definedName>
    <definedName name="solver_val" localSheetId="6" hidden="1">0</definedName>
    <definedName name="solver_val" localSheetId="3" hidden="1">0</definedName>
    <definedName name="solver_val" localSheetId="7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1" i="2" l="1"/>
  <c r="F71" i="2" s="1"/>
  <c r="Q71" i="2"/>
  <c r="E72" i="2"/>
  <c r="F72" i="2" s="1"/>
  <c r="G72" i="2" s="1"/>
  <c r="L72" i="2" s="1"/>
  <c r="Q72" i="2"/>
  <c r="E73" i="2"/>
  <c r="F73" i="2" s="1"/>
  <c r="Q73" i="2"/>
  <c r="E74" i="2"/>
  <c r="F74" i="2" s="1"/>
  <c r="P74" i="2" s="1"/>
  <c r="Q74" i="2"/>
  <c r="E75" i="2"/>
  <c r="F75" i="2" s="1"/>
  <c r="Q75" i="2"/>
  <c r="E76" i="2"/>
  <c r="F76" i="2" s="1"/>
  <c r="P76" i="2" s="1"/>
  <c r="Q76" i="2"/>
  <c r="E77" i="2"/>
  <c r="F77" i="2" s="1"/>
  <c r="Q77" i="2"/>
  <c r="E78" i="2"/>
  <c r="F78" i="2" s="1"/>
  <c r="Q78" i="2"/>
  <c r="E79" i="2"/>
  <c r="F79" i="2" s="1"/>
  <c r="Q79" i="2"/>
  <c r="E80" i="2"/>
  <c r="F80" i="2" s="1"/>
  <c r="G80" i="2" s="1"/>
  <c r="L80" i="2" s="1"/>
  <c r="Q80" i="2"/>
  <c r="E81" i="2"/>
  <c r="F81" i="2" s="1"/>
  <c r="G81" i="2" s="1"/>
  <c r="L81" i="2" s="1"/>
  <c r="Q81" i="2"/>
  <c r="E82" i="2"/>
  <c r="F82" i="2" s="1"/>
  <c r="P82" i="2" s="1"/>
  <c r="Q82" i="2"/>
  <c r="E83" i="2"/>
  <c r="F83" i="2" s="1"/>
  <c r="Q83" i="2"/>
  <c r="E84" i="2"/>
  <c r="F84" i="2" s="1"/>
  <c r="P84" i="2" s="1"/>
  <c r="Q84" i="2"/>
  <c r="E85" i="2"/>
  <c r="F85" i="2" s="1"/>
  <c r="Q85" i="2"/>
  <c r="E87" i="2"/>
  <c r="F87" i="2" s="1"/>
  <c r="Q87" i="2"/>
  <c r="E88" i="2"/>
  <c r="F88" i="2" s="1"/>
  <c r="Q88" i="2"/>
  <c r="E89" i="2"/>
  <c r="F89" i="2"/>
  <c r="G89" i="2" s="1"/>
  <c r="L89" i="2" s="1"/>
  <c r="Q89" i="2"/>
  <c r="E90" i="2"/>
  <c r="F90" i="2" s="1"/>
  <c r="G90" i="2" s="1"/>
  <c r="L90" i="2" s="1"/>
  <c r="P90" i="2"/>
  <c r="S90" i="2" s="1"/>
  <c r="U90" i="2" s="1"/>
  <c r="Q90" i="2"/>
  <c r="E91" i="2"/>
  <c r="F91" i="2" s="1"/>
  <c r="P91" i="2" s="1"/>
  <c r="Q91" i="2"/>
  <c r="E92" i="2"/>
  <c r="F92" i="2" s="1"/>
  <c r="Q92" i="2"/>
  <c r="E93" i="2"/>
  <c r="F93" i="2" s="1"/>
  <c r="P93" i="2" s="1"/>
  <c r="Q93" i="2"/>
  <c r="E94" i="2"/>
  <c r="F94" i="2" s="1"/>
  <c r="Q94" i="2"/>
  <c r="E95" i="2"/>
  <c r="F95" i="2" s="1"/>
  <c r="Q95" i="2"/>
  <c r="E96" i="2"/>
  <c r="F96" i="2" s="1"/>
  <c r="Q96" i="2"/>
  <c r="E97" i="2"/>
  <c r="F97" i="2" s="1"/>
  <c r="G97" i="2" s="1"/>
  <c r="L97" i="2" s="1"/>
  <c r="Q97" i="2"/>
  <c r="E98" i="2"/>
  <c r="F98" i="2" s="1"/>
  <c r="G98" i="2" s="1"/>
  <c r="L98" i="2" s="1"/>
  <c r="Q98" i="2"/>
  <c r="E99" i="2"/>
  <c r="F99" i="2" s="1"/>
  <c r="P99" i="2" s="1"/>
  <c r="Q99" i="2"/>
  <c r="E100" i="2"/>
  <c r="F100" i="2" s="1"/>
  <c r="Q100" i="2"/>
  <c r="E101" i="2"/>
  <c r="F101" i="2" s="1"/>
  <c r="P101" i="2" s="1"/>
  <c r="Q101" i="2"/>
  <c r="E102" i="2"/>
  <c r="F102" i="2" s="1"/>
  <c r="Q102" i="2"/>
  <c r="E103" i="2"/>
  <c r="F103" i="2" s="1"/>
  <c r="Q103" i="2"/>
  <c r="E104" i="2"/>
  <c r="F104" i="2" s="1"/>
  <c r="Q104" i="2"/>
  <c r="E105" i="2"/>
  <c r="F105" i="2" s="1"/>
  <c r="G105" i="2" s="1"/>
  <c r="L105" i="2" s="1"/>
  <c r="Q105" i="2"/>
  <c r="E106" i="2"/>
  <c r="F106" i="2" s="1"/>
  <c r="G106" i="2" s="1"/>
  <c r="L106" i="2" s="1"/>
  <c r="Q106" i="2"/>
  <c r="E107" i="2"/>
  <c r="F107" i="2" s="1"/>
  <c r="P107" i="2" s="1"/>
  <c r="Q107" i="2"/>
  <c r="E108" i="2"/>
  <c r="F108" i="2" s="1"/>
  <c r="Q108" i="2"/>
  <c r="E109" i="2"/>
  <c r="F109" i="2" s="1"/>
  <c r="Q109" i="2"/>
  <c r="E110" i="2"/>
  <c r="F110" i="2" s="1"/>
  <c r="Q110" i="2"/>
  <c r="E111" i="2"/>
  <c r="F111" i="2" s="1"/>
  <c r="Q111" i="2"/>
  <c r="E112" i="2"/>
  <c r="F112" i="2" s="1"/>
  <c r="Q112" i="2"/>
  <c r="E113" i="2"/>
  <c r="F113" i="2"/>
  <c r="G113" i="2" s="1"/>
  <c r="L113" i="2" s="1"/>
  <c r="Q113" i="2"/>
  <c r="E114" i="2"/>
  <c r="F114" i="2" s="1"/>
  <c r="G114" i="2" s="1"/>
  <c r="L114" i="2" s="1"/>
  <c r="Q114" i="2"/>
  <c r="E115" i="2"/>
  <c r="F115" i="2" s="1"/>
  <c r="P115" i="2" s="1"/>
  <c r="Q115" i="2"/>
  <c r="E116" i="2"/>
  <c r="F116" i="2" s="1"/>
  <c r="Q116" i="2"/>
  <c r="E117" i="2"/>
  <c r="F117" i="2" s="1"/>
  <c r="P117" i="2" s="1"/>
  <c r="Q117" i="2"/>
  <c r="E118" i="2"/>
  <c r="F118" i="2" s="1"/>
  <c r="Q118" i="2"/>
  <c r="E119" i="2"/>
  <c r="F119" i="2" s="1"/>
  <c r="Q119" i="2"/>
  <c r="E120" i="2"/>
  <c r="F120" i="2" s="1"/>
  <c r="Q120" i="2"/>
  <c r="E121" i="2"/>
  <c r="F121" i="2" s="1"/>
  <c r="G121" i="2" s="1"/>
  <c r="L121" i="2" s="1"/>
  <c r="Q121" i="2"/>
  <c r="E122" i="2"/>
  <c r="F122" i="2" s="1"/>
  <c r="G122" i="2" s="1"/>
  <c r="L122" i="2" s="1"/>
  <c r="P122" i="2"/>
  <c r="S122" i="2" s="1"/>
  <c r="U122" i="2" s="1"/>
  <c r="Q122" i="2"/>
  <c r="E123" i="2"/>
  <c r="F123" i="2" s="1"/>
  <c r="Q123" i="2"/>
  <c r="E124" i="2"/>
  <c r="F124" i="2" s="1"/>
  <c r="Q124" i="2"/>
  <c r="E125" i="2"/>
  <c r="F125" i="2"/>
  <c r="P125" i="2" s="1"/>
  <c r="Q125" i="2"/>
  <c r="E126" i="2"/>
  <c r="F126" i="2" s="1"/>
  <c r="Q126" i="2"/>
  <c r="E127" i="2"/>
  <c r="F127" i="2" s="1"/>
  <c r="Q127" i="2"/>
  <c r="E128" i="2"/>
  <c r="F128" i="2" s="1"/>
  <c r="Q128" i="2"/>
  <c r="E129" i="2"/>
  <c r="F129" i="2" s="1"/>
  <c r="G129" i="2" s="1"/>
  <c r="L129" i="2" s="1"/>
  <c r="Q129" i="2"/>
  <c r="E130" i="2"/>
  <c r="F130" i="2" s="1"/>
  <c r="G130" i="2" s="1"/>
  <c r="L130" i="2" s="1"/>
  <c r="P130" i="2"/>
  <c r="S130" i="2" s="1"/>
  <c r="U130" i="2" s="1"/>
  <c r="Q130" i="2"/>
  <c r="E131" i="2"/>
  <c r="F131" i="2" s="1"/>
  <c r="P131" i="2" s="1"/>
  <c r="Q131" i="2"/>
  <c r="E132" i="2"/>
  <c r="F132" i="2" s="1"/>
  <c r="Q132" i="2"/>
  <c r="E133" i="2"/>
  <c r="F133" i="2"/>
  <c r="P133" i="2" s="1"/>
  <c r="Q133" i="2"/>
  <c r="E134" i="2"/>
  <c r="F134" i="2" s="1"/>
  <c r="Q134" i="2"/>
  <c r="E135" i="2"/>
  <c r="F135" i="2" s="1"/>
  <c r="Q135" i="2"/>
  <c r="E136" i="2"/>
  <c r="F136" i="2" s="1"/>
  <c r="Q136" i="2"/>
  <c r="E137" i="2"/>
  <c r="F137" i="2"/>
  <c r="G137" i="2" s="1"/>
  <c r="L137" i="2" s="1"/>
  <c r="Q137" i="2"/>
  <c r="E138" i="2"/>
  <c r="F138" i="2" s="1"/>
  <c r="G138" i="2" s="1"/>
  <c r="L138" i="2" s="1"/>
  <c r="Q138" i="2"/>
  <c r="E139" i="2"/>
  <c r="F139" i="2" s="1"/>
  <c r="P139" i="2" s="1"/>
  <c r="Q139" i="2"/>
  <c r="E141" i="2"/>
  <c r="F141" i="2" s="1"/>
  <c r="Q141" i="2"/>
  <c r="E142" i="2"/>
  <c r="F142" i="2" s="1"/>
  <c r="Q142" i="2"/>
  <c r="E143" i="2"/>
  <c r="F143" i="2" s="1"/>
  <c r="Q143" i="2"/>
  <c r="E144" i="2"/>
  <c r="F144" i="2" s="1"/>
  <c r="G144" i="2" s="1"/>
  <c r="L144" i="2" s="1"/>
  <c r="Q144" i="2"/>
  <c r="E145" i="2"/>
  <c r="F145" i="2" s="1"/>
  <c r="Q145" i="2"/>
  <c r="E146" i="2"/>
  <c r="F146" i="2" s="1"/>
  <c r="G146" i="2" s="1"/>
  <c r="L146" i="2" s="1"/>
  <c r="Q146" i="2"/>
  <c r="E147" i="2"/>
  <c r="F147" i="2" s="1"/>
  <c r="G147" i="2" s="1"/>
  <c r="L147" i="2" s="1"/>
  <c r="Q147" i="2"/>
  <c r="E148" i="2"/>
  <c r="F148" i="2" s="1"/>
  <c r="Q148" i="2"/>
  <c r="E149" i="2"/>
  <c r="F149" i="2" s="1"/>
  <c r="Q149" i="2"/>
  <c r="E150" i="2"/>
  <c r="F150" i="2" s="1"/>
  <c r="Q150" i="2"/>
  <c r="E151" i="2"/>
  <c r="F151" i="2" s="1"/>
  <c r="Q151" i="2"/>
  <c r="E152" i="2"/>
  <c r="F152" i="2" s="1"/>
  <c r="Q152" i="2"/>
  <c r="E153" i="2"/>
  <c r="F153" i="2" s="1"/>
  <c r="Q153" i="2"/>
  <c r="E154" i="2"/>
  <c r="F154" i="2" s="1"/>
  <c r="G154" i="2" s="1"/>
  <c r="L154" i="2" s="1"/>
  <c r="Q154" i="2"/>
  <c r="E155" i="2"/>
  <c r="F155" i="2" s="1"/>
  <c r="G155" i="2" s="1"/>
  <c r="L155" i="2" s="1"/>
  <c r="Q155" i="2"/>
  <c r="E156" i="2"/>
  <c r="F156" i="2" s="1"/>
  <c r="Q156" i="2"/>
  <c r="E157" i="2"/>
  <c r="F157" i="2" s="1"/>
  <c r="Q157" i="2"/>
  <c r="E158" i="2"/>
  <c r="F158" i="2" s="1"/>
  <c r="G158" i="2" s="1"/>
  <c r="L158" i="2" s="1"/>
  <c r="Q158" i="2"/>
  <c r="E159" i="2"/>
  <c r="F159" i="2" s="1"/>
  <c r="Q159" i="2"/>
  <c r="E160" i="2"/>
  <c r="F160" i="2" s="1"/>
  <c r="Q160" i="2"/>
  <c r="E161" i="2"/>
  <c r="F161" i="2" s="1"/>
  <c r="P161" i="2" s="1"/>
  <c r="Q161" i="2"/>
  <c r="E162" i="2"/>
  <c r="F162" i="2"/>
  <c r="Q162" i="2"/>
  <c r="E163" i="2"/>
  <c r="F163" i="2" s="1"/>
  <c r="Q163" i="2"/>
  <c r="E164" i="2"/>
  <c r="F164" i="2"/>
  <c r="Q164" i="2"/>
  <c r="E165" i="2"/>
  <c r="F165" i="2"/>
  <c r="G165" i="2" s="1"/>
  <c r="Q165" i="2"/>
  <c r="E166" i="2"/>
  <c r="F166" i="2" s="1"/>
  <c r="G166" i="2" s="1"/>
  <c r="L166" i="2" s="1"/>
  <c r="Q166" i="2"/>
  <c r="E167" i="2"/>
  <c r="F167" i="2" s="1"/>
  <c r="Q167" i="2"/>
  <c r="E168" i="2"/>
  <c r="F168" i="2" s="1"/>
  <c r="G168" i="2" s="1"/>
  <c r="L168" i="2" s="1"/>
  <c r="Q168" i="2"/>
  <c r="E169" i="2"/>
  <c r="F169" i="2" s="1"/>
  <c r="Q169" i="2"/>
  <c r="E170" i="2"/>
  <c r="F170" i="2" s="1"/>
  <c r="Q170" i="2"/>
  <c r="E171" i="2"/>
  <c r="F171" i="2"/>
  <c r="G171" i="2" s="1"/>
  <c r="L171" i="2" s="1"/>
  <c r="P171" i="2"/>
  <c r="Q171" i="2"/>
  <c r="E172" i="2"/>
  <c r="F172" i="2" s="1"/>
  <c r="Q172" i="2"/>
  <c r="E173" i="2"/>
  <c r="F173" i="2" s="1"/>
  <c r="Q173" i="2"/>
  <c r="E174" i="2"/>
  <c r="F174" i="2" s="1"/>
  <c r="Q174" i="2"/>
  <c r="E175" i="2"/>
  <c r="F175" i="2" s="1"/>
  <c r="Q175" i="2"/>
  <c r="E176" i="2"/>
  <c r="F176" i="2" s="1"/>
  <c r="G176" i="2" s="1"/>
  <c r="L176" i="2" s="1"/>
  <c r="Q176" i="2"/>
  <c r="E177" i="2"/>
  <c r="F177" i="2" s="1"/>
  <c r="Q177" i="2"/>
  <c r="E178" i="2"/>
  <c r="F178" i="2" s="1"/>
  <c r="Q178" i="2"/>
  <c r="E179" i="2"/>
  <c r="F179" i="2"/>
  <c r="Q179" i="2"/>
  <c r="E180" i="2"/>
  <c r="F180" i="2" s="1"/>
  <c r="G180" i="2" s="1"/>
  <c r="L180" i="2" s="1"/>
  <c r="Q180" i="2"/>
  <c r="E181" i="2"/>
  <c r="F181" i="2" s="1"/>
  <c r="G181" i="2" s="1"/>
  <c r="L181" i="2"/>
  <c r="Q181" i="2"/>
  <c r="E182" i="2"/>
  <c r="F182" i="2" s="1"/>
  <c r="G182" i="2" s="1"/>
  <c r="Q182" i="2"/>
  <c r="E183" i="2"/>
  <c r="F183" i="2"/>
  <c r="G183" i="2" s="1"/>
  <c r="L183" i="2" s="1"/>
  <c r="Q183" i="2"/>
  <c r="E184" i="2"/>
  <c r="F184" i="2" s="1"/>
  <c r="Q184" i="2"/>
  <c r="E185" i="2"/>
  <c r="F185" i="2" s="1"/>
  <c r="Q185" i="2"/>
  <c r="E186" i="2"/>
  <c r="F186" i="2" s="1"/>
  <c r="Q186" i="2"/>
  <c r="E187" i="2"/>
  <c r="F187" i="2" s="1"/>
  <c r="Q187" i="2"/>
  <c r="E188" i="2"/>
  <c r="F188" i="2" s="1"/>
  <c r="Q188" i="2"/>
  <c r="E189" i="2"/>
  <c r="F189" i="2" s="1"/>
  <c r="G189" i="2" s="1"/>
  <c r="L189" i="2"/>
  <c r="Q189" i="2"/>
  <c r="E190" i="2"/>
  <c r="F190" i="2" s="1"/>
  <c r="G190" i="2" s="1"/>
  <c r="L190" i="2" s="1"/>
  <c r="Q190" i="2"/>
  <c r="E191" i="2"/>
  <c r="F191" i="2" s="1"/>
  <c r="G191" i="2" s="1"/>
  <c r="L191" i="2" s="1"/>
  <c r="Q191" i="2"/>
  <c r="E192" i="2"/>
  <c r="F192" i="2" s="1"/>
  <c r="G192" i="2" s="1"/>
  <c r="L192" i="2" s="1"/>
  <c r="Q192" i="2"/>
  <c r="E193" i="2"/>
  <c r="F193" i="2" s="1"/>
  <c r="P193" i="2" s="1"/>
  <c r="Q193" i="2"/>
  <c r="E194" i="2"/>
  <c r="F194" i="2" s="1"/>
  <c r="Q194" i="2"/>
  <c r="E195" i="2"/>
  <c r="F195" i="2" s="1"/>
  <c r="Q195" i="2"/>
  <c r="E196" i="2"/>
  <c r="F196" i="2" s="1"/>
  <c r="Q196" i="2"/>
  <c r="E197" i="2"/>
  <c r="F197" i="2" s="1"/>
  <c r="Q197" i="2"/>
  <c r="E198" i="2"/>
  <c r="F198" i="2"/>
  <c r="G198" i="2" s="1"/>
  <c r="Q198" i="2"/>
  <c r="E199" i="2"/>
  <c r="F199" i="2" s="1"/>
  <c r="Q199" i="2"/>
  <c r="E200" i="2"/>
  <c r="F200" i="2" s="1"/>
  <c r="G200" i="2" s="1"/>
  <c r="L200" i="2" s="1"/>
  <c r="Q200" i="2"/>
  <c r="E201" i="2"/>
  <c r="F201" i="2" s="1"/>
  <c r="Q201" i="2"/>
  <c r="E203" i="2"/>
  <c r="F203" i="2" s="1"/>
  <c r="Q203" i="2"/>
  <c r="E204" i="2"/>
  <c r="F204" i="2" s="1"/>
  <c r="Q204" i="2"/>
  <c r="E205" i="2"/>
  <c r="F205" i="2" s="1"/>
  <c r="Q205" i="2"/>
  <c r="E206" i="2"/>
  <c r="F206" i="2" s="1"/>
  <c r="G206" i="2" s="1"/>
  <c r="L206" i="2" s="1"/>
  <c r="Q206" i="2"/>
  <c r="E207" i="2"/>
  <c r="F207" i="2"/>
  <c r="G207" i="2" s="1"/>
  <c r="Q207" i="2"/>
  <c r="E209" i="2"/>
  <c r="F209" i="2" s="1"/>
  <c r="G209" i="2" s="1"/>
  <c r="L209" i="2" s="1"/>
  <c r="Q209" i="2"/>
  <c r="E210" i="2"/>
  <c r="F210" i="2" s="1"/>
  <c r="G210" i="2" s="1"/>
  <c r="L210" i="2" s="1"/>
  <c r="P210" i="2"/>
  <c r="S210" i="2" s="1"/>
  <c r="U210" i="2" s="1"/>
  <c r="Q210" i="2"/>
  <c r="E211" i="2"/>
  <c r="F211" i="2" s="1"/>
  <c r="Q211" i="2"/>
  <c r="E212" i="2"/>
  <c r="F212" i="2" s="1"/>
  <c r="Q212" i="2"/>
  <c r="E213" i="2"/>
  <c r="F213" i="2" s="1"/>
  <c r="Q213" i="2"/>
  <c r="E214" i="2"/>
  <c r="F214" i="2" s="1"/>
  <c r="Q214" i="2"/>
  <c r="E215" i="2"/>
  <c r="F215" i="2" s="1"/>
  <c r="Q215" i="2"/>
  <c r="E216" i="2"/>
  <c r="F216" i="2" s="1"/>
  <c r="G216" i="2" s="1"/>
  <c r="L216" i="2" s="1"/>
  <c r="Q216" i="2"/>
  <c r="E217" i="2"/>
  <c r="F217" i="2" s="1"/>
  <c r="Q217" i="2"/>
  <c r="E218" i="2"/>
  <c r="F218" i="2" s="1"/>
  <c r="Q218" i="2"/>
  <c r="E219" i="2"/>
  <c r="F219" i="2" s="1"/>
  <c r="Q219" i="2"/>
  <c r="E220" i="2"/>
  <c r="F220" i="2" s="1"/>
  <c r="Q220" i="2"/>
  <c r="E221" i="2"/>
  <c r="F221" i="2"/>
  <c r="G221" i="2" s="1"/>
  <c r="L221" i="2" s="1"/>
  <c r="Q221" i="2"/>
  <c r="E222" i="2"/>
  <c r="F222" i="2" s="1"/>
  <c r="Q222" i="2"/>
  <c r="E223" i="2"/>
  <c r="F223" i="2" s="1"/>
  <c r="G223" i="2" s="1"/>
  <c r="L223" i="2" s="1"/>
  <c r="Q223" i="2"/>
  <c r="E224" i="2"/>
  <c r="F224" i="2" s="1"/>
  <c r="G224" i="2" s="1"/>
  <c r="L224" i="2" s="1"/>
  <c r="Q224" i="2"/>
  <c r="E225" i="2"/>
  <c r="F225" i="2" s="1"/>
  <c r="Q225" i="2"/>
  <c r="E226" i="2"/>
  <c r="F226" i="2" s="1"/>
  <c r="Q226" i="2"/>
  <c r="E227" i="2"/>
  <c r="F227" i="2" s="1"/>
  <c r="Q227" i="2"/>
  <c r="E228" i="2"/>
  <c r="F228" i="2" s="1"/>
  <c r="Q228" i="2"/>
  <c r="E229" i="2"/>
  <c r="F229" i="2" s="1"/>
  <c r="Q229" i="2"/>
  <c r="E230" i="2"/>
  <c r="F230" i="2" s="1"/>
  <c r="Q230" i="2"/>
  <c r="E231" i="2"/>
  <c r="F231" i="2" s="1"/>
  <c r="Q231" i="2"/>
  <c r="E232" i="2"/>
  <c r="F232" i="2" s="1"/>
  <c r="G232" i="2" s="1"/>
  <c r="L232" i="2" s="1"/>
  <c r="Q232" i="2"/>
  <c r="E233" i="2"/>
  <c r="F233" i="2" s="1"/>
  <c r="G233" i="2" s="1"/>
  <c r="L233" i="2" s="1"/>
  <c r="Q233" i="2"/>
  <c r="E234" i="2"/>
  <c r="F234" i="2" s="1"/>
  <c r="Q234" i="2"/>
  <c r="E235" i="2"/>
  <c r="F235" i="2" s="1"/>
  <c r="G235" i="2" s="1"/>
  <c r="L235" i="2" s="1"/>
  <c r="Q235" i="2"/>
  <c r="E236" i="2"/>
  <c r="F236" i="2" s="1"/>
  <c r="G236" i="2"/>
  <c r="L236" i="2" s="1"/>
  <c r="Q236" i="2"/>
  <c r="E237" i="2"/>
  <c r="F237" i="2" s="1"/>
  <c r="Q237" i="2"/>
  <c r="E238" i="2"/>
  <c r="F238" i="2" s="1"/>
  <c r="G238" i="2"/>
  <c r="L238" i="2" s="1"/>
  <c r="Q238" i="2"/>
  <c r="E240" i="2"/>
  <c r="F240" i="2"/>
  <c r="G240" i="2"/>
  <c r="L240" i="2" s="1"/>
  <c r="Q240" i="2"/>
  <c r="E241" i="2"/>
  <c r="F241" i="2" s="1"/>
  <c r="Q241" i="2"/>
  <c r="E242" i="2"/>
  <c r="F242" i="2" s="1"/>
  <c r="G242" i="2" s="1"/>
  <c r="L242" i="2" s="1"/>
  <c r="Q242" i="2"/>
  <c r="E243" i="2"/>
  <c r="F243" i="2" s="1"/>
  <c r="Q243" i="2"/>
  <c r="E244" i="2"/>
  <c r="F244" i="2" s="1"/>
  <c r="P244" i="2" s="1"/>
  <c r="Q244" i="2"/>
  <c r="E245" i="2"/>
  <c r="F245" i="2" s="1"/>
  <c r="G245" i="2" s="1"/>
  <c r="L245" i="2" s="1"/>
  <c r="Q245" i="2"/>
  <c r="E246" i="2"/>
  <c r="F246" i="2" s="1"/>
  <c r="Q246" i="2"/>
  <c r="E247" i="2"/>
  <c r="F247" i="2" s="1"/>
  <c r="P247" i="2" s="1"/>
  <c r="Q247" i="2"/>
  <c r="E248" i="2"/>
  <c r="F248" i="2" s="1"/>
  <c r="G248" i="2" s="1"/>
  <c r="L248" i="2" s="1"/>
  <c r="Q248" i="2"/>
  <c r="E249" i="2"/>
  <c r="F249" i="2" s="1"/>
  <c r="Q249" i="2"/>
  <c r="E250" i="2"/>
  <c r="F250" i="2" s="1"/>
  <c r="G250" i="2" s="1"/>
  <c r="L250" i="2" s="1"/>
  <c r="Q250" i="2"/>
  <c r="E251" i="2"/>
  <c r="F251" i="2" s="1"/>
  <c r="Q251" i="2"/>
  <c r="E252" i="2"/>
  <c r="F252" i="2" s="1"/>
  <c r="Q252" i="2"/>
  <c r="E253" i="2"/>
  <c r="F253" i="2" s="1"/>
  <c r="Q253" i="2"/>
  <c r="E254" i="2"/>
  <c r="F254" i="2" s="1"/>
  <c r="Q254" i="2"/>
  <c r="E255" i="2"/>
  <c r="F255" i="2" s="1"/>
  <c r="Q255" i="2"/>
  <c r="E256" i="2"/>
  <c r="F256" i="2" s="1"/>
  <c r="Q256" i="2"/>
  <c r="E257" i="2"/>
  <c r="F257" i="2" s="1"/>
  <c r="Q257" i="2"/>
  <c r="E258" i="2"/>
  <c r="F258" i="2" s="1"/>
  <c r="Q258" i="2"/>
  <c r="E259" i="2"/>
  <c r="F259" i="2" s="1"/>
  <c r="G259" i="2" s="1"/>
  <c r="L259" i="2" s="1"/>
  <c r="Q259" i="2"/>
  <c r="E260" i="2"/>
  <c r="F260" i="2" s="1"/>
  <c r="Q260" i="2"/>
  <c r="E262" i="2"/>
  <c r="F262" i="2" s="1"/>
  <c r="G262" i="2" s="1"/>
  <c r="L262" i="2" s="1"/>
  <c r="Q262" i="2"/>
  <c r="E263" i="2"/>
  <c r="F263" i="2" s="1"/>
  <c r="Q263" i="2"/>
  <c r="E264" i="2"/>
  <c r="F264" i="2" s="1"/>
  <c r="Q264" i="2"/>
  <c r="E265" i="2"/>
  <c r="F265" i="2"/>
  <c r="G265" i="2" s="1"/>
  <c r="L265" i="2" s="1"/>
  <c r="Q265" i="2"/>
  <c r="E266" i="2"/>
  <c r="F266" i="2"/>
  <c r="G266" i="2" s="1"/>
  <c r="L266" i="2" s="1"/>
  <c r="Q266" i="2"/>
  <c r="E267" i="2"/>
  <c r="F267" i="2" s="1"/>
  <c r="G267" i="2" s="1"/>
  <c r="L267" i="2" s="1"/>
  <c r="Q267" i="2"/>
  <c r="E268" i="2"/>
  <c r="F268" i="2" s="1"/>
  <c r="Q268" i="2"/>
  <c r="E269" i="2"/>
  <c r="F269" i="2" s="1"/>
  <c r="Q269" i="2"/>
  <c r="E270" i="2"/>
  <c r="F270" i="2" s="1"/>
  <c r="Q270" i="2"/>
  <c r="E271" i="2"/>
  <c r="F271" i="2" s="1"/>
  <c r="Q271" i="2"/>
  <c r="E272" i="2"/>
  <c r="F272" i="2" s="1"/>
  <c r="Q272" i="2"/>
  <c r="E273" i="2"/>
  <c r="F273" i="2" s="1"/>
  <c r="Q273" i="2"/>
  <c r="E274" i="2"/>
  <c r="F274" i="2" s="1"/>
  <c r="G274" i="2" s="1"/>
  <c r="L274" i="2" s="1"/>
  <c r="Q274" i="2"/>
  <c r="E275" i="2"/>
  <c r="F275" i="2" s="1"/>
  <c r="G275" i="2" s="1"/>
  <c r="L275" i="2" s="1"/>
  <c r="Q275" i="2"/>
  <c r="E276" i="2"/>
  <c r="F276" i="2" s="1"/>
  <c r="Q276" i="2"/>
  <c r="E277" i="2"/>
  <c r="F277" i="2" s="1"/>
  <c r="G277" i="2" s="1"/>
  <c r="L277" i="2" s="1"/>
  <c r="Q277" i="2"/>
  <c r="E278" i="2"/>
  <c r="F278" i="2" s="1"/>
  <c r="G278" i="2" s="1"/>
  <c r="L278" i="2" s="1"/>
  <c r="Q278" i="2"/>
  <c r="E279" i="2"/>
  <c r="F279" i="2"/>
  <c r="Q279" i="2"/>
  <c r="E280" i="2"/>
  <c r="F280" i="2" s="1"/>
  <c r="G280" i="2" s="1"/>
  <c r="L280" i="2" s="1"/>
  <c r="Q280" i="2"/>
  <c r="E281" i="2"/>
  <c r="F281" i="2" s="1"/>
  <c r="P281" i="2" s="1"/>
  <c r="Q281" i="2"/>
  <c r="E282" i="2"/>
  <c r="F282" i="2" s="1"/>
  <c r="Q282" i="2"/>
  <c r="E283" i="2"/>
  <c r="F283" i="2" s="1"/>
  <c r="G283" i="2" s="1"/>
  <c r="L283" i="2" s="1"/>
  <c r="Q283" i="2"/>
  <c r="E284" i="2"/>
  <c r="F284" i="2" s="1"/>
  <c r="Q284" i="2"/>
  <c r="E285" i="2"/>
  <c r="F285" i="2"/>
  <c r="G285" i="2" s="1"/>
  <c r="L285" i="2" s="1"/>
  <c r="Q285" i="2"/>
  <c r="E286" i="2"/>
  <c r="F286" i="2" s="1"/>
  <c r="G286" i="2" s="1"/>
  <c r="L286" i="2" s="1"/>
  <c r="Q286" i="2"/>
  <c r="E287" i="2"/>
  <c r="F287" i="2" s="1"/>
  <c r="Q287" i="2"/>
  <c r="E288" i="2"/>
  <c r="F288" i="2" s="1"/>
  <c r="Q288" i="2"/>
  <c r="E289" i="2"/>
  <c r="F289" i="2" s="1"/>
  <c r="P289" i="2" s="1"/>
  <c r="Q289" i="2"/>
  <c r="E290" i="2"/>
  <c r="F290" i="2"/>
  <c r="Q290" i="2"/>
  <c r="E291" i="2"/>
  <c r="F291" i="2" s="1"/>
  <c r="G291" i="2" s="1"/>
  <c r="L291" i="2" s="1"/>
  <c r="Q291" i="2"/>
  <c r="E292" i="2"/>
  <c r="F292" i="2" s="1"/>
  <c r="Q292" i="2"/>
  <c r="E293" i="2"/>
  <c r="F293" i="2" s="1"/>
  <c r="G293" i="2" s="1"/>
  <c r="L293" i="2" s="1"/>
  <c r="Q293" i="2"/>
  <c r="E294" i="2"/>
  <c r="F294" i="2" s="1"/>
  <c r="G294" i="2" s="1"/>
  <c r="L294" i="2" s="1"/>
  <c r="Q294" i="2"/>
  <c r="E295" i="2"/>
  <c r="F295" i="2" s="1"/>
  <c r="Q295" i="2"/>
  <c r="E296" i="2"/>
  <c r="F296" i="2" s="1"/>
  <c r="Q296" i="2"/>
  <c r="E297" i="2"/>
  <c r="F297" i="2" s="1"/>
  <c r="Q297" i="2"/>
  <c r="E298" i="2"/>
  <c r="F298" i="2" s="1"/>
  <c r="Q298" i="2"/>
  <c r="E299" i="2"/>
  <c r="F299" i="2" s="1"/>
  <c r="G299" i="2" s="1"/>
  <c r="L299" i="2" s="1"/>
  <c r="Q299" i="2"/>
  <c r="E300" i="2"/>
  <c r="F300" i="2" s="1"/>
  <c r="Q300" i="2"/>
  <c r="E301" i="2"/>
  <c r="F301" i="2"/>
  <c r="G301" i="2" s="1"/>
  <c r="L301" i="2" s="1"/>
  <c r="Q301" i="2"/>
  <c r="E302" i="2"/>
  <c r="F302" i="2" s="1"/>
  <c r="G302" i="2" s="1"/>
  <c r="L302" i="2" s="1"/>
  <c r="Q302" i="2"/>
  <c r="E303" i="2"/>
  <c r="F303" i="2"/>
  <c r="Q303" i="2"/>
  <c r="E304" i="2"/>
  <c r="F304" i="2" s="1"/>
  <c r="G304" i="2" s="1"/>
  <c r="L304" i="2" s="1"/>
  <c r="Q304" i="2"/>
  <c r="E305" i="2"/>
  <c r="F305" i="2"/>
  <c r="P305" i="2" s="1"/>
  <c r="Q305" i="2"/>
  <c r="E306" i="2"/>
  <c r="F306" i="2" s="1"/>
  <c r="Q306" i="2"/>
  <c r="E307" i="2"/>
  <c r="F307" i="2" s="1"/>
  <c r="G307" i="2" s="1"/>
  <c r="L307" i="2" s="1"/>
  <c r="Q307" i="2"/>
  <c r="E308" i="2"/>
  <c r="F308" i="2" s="1"/>
  <c r="Q308" i="2"/>
  <c r="E309" i="2"/>
  <c r="F309" i="2" s="1"/>
  <c r="G309" i="2" s="1"/>
  <c r="L309" i="2" s="1"/>
  <c r="Q309" i="2"/>
  <c r="E310" i="2"/>
  <c r="F310" i="2" s="1"/>
  <c r="G310" i="2" s="1"/>
  <c r="L310" i="2" s="1"/>
  <c r="Q310" i="2"/>
  <c r="E311" i="2"/>
  <c r="F311" i="2"/>
  <c r="Q311" i="2"/>
  <c r="E312" i="2"/>
  <c r="F312" i="2" s="1"/>
  <c r="G312" i="2" s="1"/>
  <c r="L312" i="2" s="1"/>
  <c r="Q312" i="2"/>
  <c r="E313" i="2"/>
  <c r="F313" i="2" s="1"/>
  <c r="P313" i="2" s="1"/>
  <c r="Q313" i="2"/>
  <c r="E314" i="2"/>
  <c r="F314" i="2"/>
  <c r="Q314" i="2"/>
  <c r="E315" i="2"/>
  <c r="F315" i="2" s="1"/>
  <c r="G315" i="2" s="1"/>
  <c r="L315" i="2" s="1"/>
  <c r="Q315" i="2"/>
  <c r="E316" i="2"/>
  <c r="F316" i="2" s="1"/>
  <c r="Q316" i="2"/>
  <c r="E317" i="2"/>
  <c r="F317" i="2" s="1"/>
  <c r="G317" i="2" s="1"/>
  <c r="L317" i="2" s="1"/>
  <c r="Q317" i="2"/>
  <c r="E318" i="2"/>
  <c r="F318" i="2" s="1"/>
  <c r="G318" i="2" s="1"/>
  <c r="L318" i="2" s="1"/>
  <c r="Q318" i="2"/>
  <c r="E319" i="2"/>
  <c r="F319" i="2" s="1"/>
  <c r="Q319" i="2"/>
  <c r="E320" i="2"/>
  <c r="F320" i="2" s="1"/>
  <c r="Q320" i="2"/>
  <c r="E321" i="2"/>
  <c r="F321" i="2" s="1"/>
  <c r="P321" i="2" s="1"/>
  <c r="Q321" i="2"/>
  <c r="E322" i="2"/>
  <c r="F322" i="2"/>
  <c r="Q322" i="2"/>
  <c r="E323" i="2"/>
  <c r="F323" i="2" s="1"/>
  <c r="G323" i="2" s="1"/>
  <c r="L323" i="2" s="1"/>
  <c r="Q323" i="2"/>
  <c r="E324" i="2"/>
  <c r="F324" i="2" s="1"/>
  <c r="Q324" i="2"/>
  <c r="E325" i="2"/>
  <c r="F325" i="2" s="1"/>
  <c r="G325" i="2" s="1"/>
  <c r="L325" i="2" s="1"/>
  <c r="Q325" i="2"/>
  <c r="E326" i="2"/>
  <c r="F326" i="2" s="1"/>
  <c r="G326" i="2"/>
  <c r="L326" i="2" s="1"/>
  <c r="Q326" i="2"/>
  <c r="E327" i="2"/>
  <c r="F327" i="2" s="1"/>
  <c r="Q327" i="2"/>
  <c r="E328" i="2"/>
  <c r="F328" i="2" s="1"/>
  <c r="P328" i="2" s="1"/>
  <c r="Q328" i="2"/>
  <c r="E329" i="2"/>
  <c r="F329" i="2" s="1"/>
  <c r="G329" i="2" s="1"/>
  <c r="L329" i="2" s="1"/>
  <c r="Q329" i="2"/>
  <c r="E330" i="2"/>
  <c r="F330" i="2" s="1"/>
  <c r="Q330" i="2"/>
  <c r="E331" i="2"/>
  <c r="F331" i="2" s="1"/>
  <c r="G331" i="2" s="1"/>
  <c r="L331" i="2" s="1"/>
  <c r="Q331" i="2"/>
  <c r="E332" i="2"/>
  <c r="F332" i="2" s="1"/>
  <c r="G332" i="2"/>
  <c r="L332" i="2" s="1"/>
  <c r="Q332" i="2"/>
  <c r="E333" i="2"/>
  <c r="F333" i="2" s="1"/>
  <c r="G333" i="2" s="1"/>
  <c r="L333" i="2" s="1"/>
  <c r="Q333" i="2"/>
  <c r="E334" i="2"/>
  <c r="F334" i="2" s="1"/>
  <c r="Q334" i="2"/>
  <c r="E335" i="2"/>
  <c r="F335" i="2" s="1"/>
  <c r="Q335" i="2"/>
  <c r="E336" i="2"/>
  <c r="F336" i="2" s="1"/>
  <c r="Q336" i="2"/>
  <c r="E337" i="2"/>
  <c r="F337" i="2" s="1"/>
  <c r="Q337" i="2"/>
  <c r="E338" i="2"/>
  <c r="F338" i="2" s="1"/>
  <c r="Q338" i="2"/>
  <c r="E339" i="2"/>
  <c r="F339" i="2" s="1"/>
  <c r="Q339" i="2"/>
  <c r="E340" i="2"/>
  <c r="F340" i="2" s="1"/>
  <c r="Q340" i="2"/>
  <c r="E341" i="2"/>
  <c r="F341" i="2"/>
  <c r="G341" i="2" s="1"/>
  <c r="L341" i="2" s="1"/>
  <c r="Q341" i="2"/>
  <c r="E342" i="2"/>
  <c r="F342" i="2" s="1"/>
  <c r="Q342" i="2"/>
  <c r="E343" i="2"/>
  <c r="F343" i="2" s="1"/>
  <c r="Q343" i="2"/>
  <c r="E344" i="2"/>
  <c r="F344" i="2" s="1"/>
  <c r="Q344" i="2"/>
  <c r="E345" i="2"/>
  <c r="F345" i="2" s="1"/>
  <c r="Q345" i="2"/>
  <c r="E346" i="2"/>
  <c r="F346" i="2" s="1"/>
  <c r="Q346" i="2"/>
  <c r="E347" i="2"/>
  <c r="F347" i="2" s="1"/>
  <c r="Q347" i="2"/>
  <c r="E348" i="2"/>
  <c r="F348" i="2" s="1"/>
  <c r="G348" i="2" s="1"/>
  <c r="L348" i="2" s="1"/>
  <c r="Q348" i="2"/>
  <c r="E349" i="2"/>
  <c r="F349" i="2" s="1"/>
  <c r="G349" i="2" s="1"/>
  <c r="L349" i="2" s="1"/>
  <c r="Q349" i="2"/>
  <c r="E350" i="2"/>
  <c r="F350" i="2" s="1"/>
  <c r="Q350" i="2"/>
  <c r="E351" i="2"/>
  <c r="F351" i="2" s="1"/>
  <c r="Q351" i="2"/>
  <c r="E352" i="2"/>
  <c r="F352" i="2" s="1"/>
  <c r="Q352" i="2"/>
  <c r="E353" i="2"/>
  <c r="F353" i="2"/>
  <c r="G353" i="2" s="1"/>
  <c r="Q353" i="2"/>
  <c r="E354" i="2"/>
  <c r="F354" i="2"/>
  <c r="G354" i="2" s="1"/>
  <c r="L354" i="2" s="1"/>
  <c r="Q354" i="2"/>
  <c r="E355" i="2"/>
  <c r="F355" i="2" s="1"/>
  <c r="G355" i="2" s="1"/>
  <c r="L355" i="2" s="1"/>
  <c r="Q355" i="2"/>
  <c r="E356" i="2"/>
  <c r="F356" i="2" s="1"/>
  <c r="P356" i="2" s="1"/>
  <c r="S356" i="2" s="1"/>
  <c r="U356" i="2" s="1"/>
  <c r="G356" i="2"/>
  <c r="L356" i="2" s="1"/>
  <c r="Q356" i="2"/>
  <c r="E357" i="2"/>
  <c r="F357" i="2"/>
  <c r="G357" i="2" s="1"/>
  <c r="L357" i="2" s="1"/>
  <c r="Q357" i="2"/>
  <c r="E358" i="2"/>
  <c r="F358" i="2" s="1"/>
  <c r="G358" i="2" s="1"/>
  <c r="L358" i="2" s="1"/>
  <c r="Q358" i="2"/>
  <c r="E359" i="2"/>
  <c r="F359" i="2" s="1"/>
  <c r="Q359" i="2"/>
  <c r="E360" i="2"/>
  <c r="F360" i="2"/>
  <c r="P360" i="2" s="1"/>
  <c r="Q360" i="2"/>
  <c r="E361" i="2"/>
  <c r="F361" i="2" s="1"/>
  <c r="P361" i="2" s="1"/>
  <c r="Q361" i="2"/>
  <c r="E362" i="2"/>
  <c r="F362" i="2" s="1"/>
  <c r="Q362" i="2"/>
  <c r="E363" i="2"/>
  <c r="F363" i="2" s="1"/>
  <c r="Q363" i="2"/>
  <c r="E364" i="2"/>
  <c r="F364" i="2" s="1"/>
  <c r="Q364" i="2"/>
  <c r="E365" i="2"/>
  <c r="F365" i="2" s="1"/>
  <c r="G365" i="2" s="1"/>
  <c r="L365" i="2" s="1"/>
  <c r="Q365" i="2"/>
  <c r="E366" i="2"/>
  <c r="F366" i="2"/>
  <c r="G366" i="2" s="1"/>
  <c r="L366" i="2" s="1"/>
  <c r="Q366" i="2"/>
  <c r="E367" i="2"/>
  <c r="F367" i="2" s="1"/>
  <c r="Q367" i="2"/>
  <c r="E368" i="2"/>
  <c r="F368" i="2" s="1"/>
  <c r="Q368" i="2"/>
  <c r="E369" i="2"/>
  <c r="F369" i="2" s="1"/>
  <c r="P369" i="2" s="1"/>
  <c r="Q369" i="2"/>
  <c r="E370" i="2"/>
  <c r="F370" i="2"/>
  <c r="Q370" i="2"/>
  <c r="E371" i="2"/>
  <c r="F371" i="2" s="1"/>
  <c r="Q371" i="2"/>
  <c r="E372" i="2"/>
  <c r="F372" i="2" s="1"/>
  <c r="Q372" i="2"/>
  <c r="E373" i="2"/>
  <c r="F373" i="2" s="1"/>
  <c r="Q373" i="2"/>
  <c r="E374" i="2"/>
  <c r="F374" i="2" s="1"/>
  <c r="Q374" i="2"/>
  <c r="E375" i="2"/>
  <c r="F375" i="2" s="1"/>
  <c r="Q375" i="2"/>
  <c r="E376" i="2"/>
  <c r="F376" i="2" s="1"/>
  <c r="P376" i="2" s="1"/>
  <c r="Q376" i="2"/>
  <c r="E377" i="2"/>
  <c r="F377" i="2" s="1"/>
  <c r="Q377" i="2"/>
  <c r="E379" i="2"/>
  <c r="F379" i="2" s="1"/>
  <c r="Q379" i="2"/>
  <c r="E380" i="2"/>
  <c r="F380" i="2" s="1"/>
  <c r="Q380" i="2"/>
  <c r="E381" i="2"/>
  <c r="F381" i="2" s="1"/>
  <c r="Q381" i="2"/>
  <c r="E382" i="2"/>
  <c r="F382" i="2" s="1"/>
  <c r="Q382" i="2"/>
  <c r="E383" i="2"/>
  <c r="F383" i="2" s="1"/>
  <c r="G383" i="2" s="1"/>
  <c r="L383" i="2" s="1"/>
  <c r="Q383" i="2"/>
  <c r="F4" i="2"/>
  <c r="E66" i="2"/>
  <c r="F66" i="2" s="1"/>
  <c r="Q66" i="2"/>
  <c r="E31" i="2"/>
  <c r="F31" i="2" s="1"/>
  <c r="Q31" i="2"/>
  <c r="E19" i="9"/>
  <c r="E23" i="2"/>
  <c r="F23" i="2" s="1"/>
  <c r="E24" i="2"/>
  <c r="E14" i="10" s="1"/>
  <c r="E25" i="2"/>
  <c r="F25" i="2" s="1"/>
  <c r="E26" i="2"/>
  <c r="E16" i="9" s="1"/>
  <c r="E27" i="2"/>
  <c r="F27" i="2" s="1"/>
  <c r="E38" i="2"/>
  <c r="F38" i="2" s="1"/>
  <c r="E40" i="2"/>
  <c r="F40" i="2" s="1"/>
  <c r="E41" i="2"/>
  <c r="F41" i="2" s="1"/>
  <c r="E47" i="2"/>
  <c r="F47" i="2" s="1"/>
  <c r="E48" i="2"/>
  <c r="F48" i="2" s="1"/>
  <c r="E54" i="2"/>
  <c r="F54" i="2" s="1"/>
  <c r="E57" i="2"/>
  <c r="F57" i="2" s="1"/>
  <c r="E58" i="2"/>
  <c r="F58" i="2" s="1"/>
  <c r="E60" i="2"/>
  <c r="F60" i="2" s="1"/>
  <c r="E30" i="2"/>
  <c r="F30" i="2" s="1"/>
  <c r="E32" i="2"/>
  <c r="F32" i="2" s="1"/>
  <c r="E33" i="2"/>
  <c r="F33" i="2" s="1"/>
  <c r="E34" i="2"/>
  <c r="F34" i="2" s="1"/>
  <c r="E35" i="2"/>
  <c r="F35" i="2" s="1"/>
  <c r="E36" i="2"/>
  <c r="F36" i="2" s="1"/>
  <c r="E43" i="2"/>
  <c r="F43" i="2" s="1"/>
  <c r="E44" i="2"/>
  <c r="F44" i="2" s="1"/>
  <c r="E46" i="2"/>
  <c r="F46" i="2" s="1"/>
  <c r="E49" i="2"/>
  <c r="F49" i="2" s="1"/>
  <c r="E51" i="2"/>
  <c r="E53" i="9" s="1"/>
  <c r="E53" i="2"/>
  <c r="F53" i="2" s="1"/>
  <c r="E55" i="2"/>
  <c r="E36" i="9" s="1"/>
  <c r="E56" i="2"/>
  <c r="F56" i="2" s="1"/>
  <c r="E59" i="2"/>
  <c r="E38" i="9" s="1"/>
  <c r="E42" i="2"/>
  <c r="F42" i="2" s="1"/>
  <c r="E45" i="2"/>
  <c r="E28" i="10" s="1"/>
  <c r="E62" i="2"/>
  <c r="E48" i="10" s="1"/>
  <c r="E63" i="2"/>
  <c r="F63" i="2" s="1"/>
  <c r="E64" i="2"/>
  <c r="F64" i="2" s="1"/>
  <c r="E67" i="2"/>
  <c r="F67" i="2" s="1"/>
  <c r="E68" i="2"/>
  <c r="F68" i="2" s="1"/>
  <c r="G68" i="2" s="1"/>
  <c r="I68" i="2" s="1"/>
  <c r="E69" i="2"/>
  <c r="F69" i="2" s="1"/>
  <c r="E70" i="2"/>
  <c r="F70" i="2" s="1"/>
  <c r="E86" i="2"/>
  <c r="F86" i="2" s="1"/>
  <c r="E140" i="2"/>
  <c r="F140" i="2" s="1"/>
  <c r="E202" i="2"/>
  <c r="F202" i="2" s="1"/>
  <c r="E239" i="2"/>
  <c r="F239" i="2" s="1"/>
  <c r="E261" i="2"/>
  <c r="F261" i="2" s="1"/>
  <c r="E378" i="2"/>
  <c r="F378" i="2" s="1"/>
  <c r="G378" i="2" s="1"/>
  <c r="K378" i="2" s="1"/>
  <c r="E208" i="2"/>
  <c r="F208" i="2" s="1"/>
  <c r="D11" i="2"/>
  <c r="P81" i="2" s="1"/>
  <c r="S81" i="2" s="1"/>
  <c r="U81" i="2" s="1"/>
  <c r="D12" i="2"/>
  <c r="P383" i="2" s="1"/>
  <c r="D13" i="2"/>
  <c r="Q378" i="2"/>
  <c r="D9" i="2"/>
  <c r="C9" i="2"/>
  <c r="E65" i="2"/>
  <c r="F65" i="2" s="1"/>
  <c r="E61" i="2"/>
  <c r="E47" i="10" s="1"/>
  <c r="F2" i="5"/>
  <c r="F16" i="3"/>
  <c r="F15" i="3"/>
  <c r="A9" i="3"/>
  <c r="C9" i="3" s="1"/>
  <c r="D21" i="3"/>
  <c r="F21" i="3" s="1"/>
  <c r="D22" i="3"/>
  <c r="I22" i="3" s="1"/>
  <c r="D23" i="3"/>
  <c r="H23" i="3" s="1"/>
  <c r="D24" i="3"/>
  <c r="D25" i="3"/>
  <c r="F25" i="3" s="1"/>
  <c r="D26" i="3"/>
  <c r="I26" i="3" s="1"/>
  <c r="D27" i="3"/>
  <c r="H27" i="3" s="1"/>
  <c r="F27" i="3"/>
  <c r="D28" i="3"/>
  <c r="I28" i="3" s="1"/>
  <c r="D29" i="3"/>
  <c r="F29" i="3" s="1"/>
  <c r="D30" i="3"/>
  <c r="I30" i="3" s="1"/>
  <c r="D31" i="3"/>
  <c r="F31" i="3" s="1"/>
  <c r="D32" i="3"/>
  <c r="J32" i="3" s="1"/>
  <c r="D33" i="3"/>
  <c r="F33" i="3" s="1"/>
  <c r="D34" i="3"/>
  <c r="I34" i="3" s="1"/>
  <c r="D35" i="3"/>
  <c r="F35" i="3" s="1"/>
  <c r="D36" i="3"/>
  <c r="D37" i="3"/>
  <c r="F37" i="3" s="1"/>
  <c r="D38" i="3"/>
  <c r="F38" i="3" s="1"/>
  <c r="D39" i="3"/>
  <c r="F39" i="3" s="1"/>
  <c r="D40" i="3"/>
  <c r="K40" i="3" s="1"/>
  <c r="D41" i="3"/>
  <c r="F41" i="3" s="1"/>
  <c r="D42" i="3"/>
  <c r="F42" i="3" s="1"/>
  <c r="D43" i="3"/>
  <c r="F43" i="3" s="1"/>
  <c r="D44" i="3"/>
  <c r="I44" i="3" s="1"/>
  <c r="D45" i="3"/>
  <c r="F45" i="3" s="1"/>
  <c r="D46" i="3"/>
  <c r="F46" i="3" s="1"/>
  <c r="D47" i="3"/>
  <c r="I47" i="3" s="1"/>
  <c r="D48" i="3"/>
  <c r="D49" i="3"/>
  <c r="F49" i="3" s="1"/>
  <c r="D50" i="3"/>
  <c r="F50" i="3" s="1"/>
  <c r="D51" i="3"/>
  <c r="F51" i="3" s="1"/>
  <c r="D52" i="3"/>
  <c r="F52" i="3" s="1"/>
  <c r="D53" i="3"/>
  <c r="F53" i="3" s="1"/>
  <c r="D54" i="3"/>
  <c r="F54" i="3" s="1"/>
  <c r="D55" i="3"/>
  <c r="F55" i="3" s="1"/>
  <c r="D56" i="3"/>
  <c r="F56" i="3" s="1"/>
  <c r="D57" i="3"/>
  <c r="F57" i="3" s="1"/>
  <c r="D58" i="3"/>
  <c r="F58" i="3" s="1"/>
  <c r="D59" i="3"/>
  <c r="F59" i="3" s="1"/>
  <c r="D60" i="3"/>
  <c r="D61" i="3"/>
  <c r="F61" i="3" s="1"/>
  <c r="D62" i="3"/>
  <c r="F62" i="3" s="1"/>
  <c r="D63" i="3"/>
  <c r="H63" i="3" s="1"/>
  <c r="D64" i="3"/>
  <c r="J64" i="3" s="1"/>
  <c r="D65" i="3"/>
  <c r="F65" i="3" s="1"/>
  <c r="D66" i="3"/>
  <c r="F66" i="3" s="1"/>
  <c r="D67" i="3"/>
  <c r="I67" i="3" s="1"/>
  <c r="D68" i="3"/>
  <c r="D69" i="3"/>
  <c r="F69" i="3"/>
  <c r="I16" i="3"/>
  <c r="I15" i="3"/>
  <c r="I12" i="3"/>
  <c r="I29" i="3"/>
  <c r="I31" i="3"/>
  <c r="I35" i="3"/>
  <c r="I36" i="3"/>
  <c r="I41" i="3"/>
  <c r="I43" i="3"/>
  <c r="I51" i="3"/>
  <c r="I53" i="3"/>
  <c r="I55" i="3"/>
  <c r="I57" i="3"/>
  <c r="I61" i="3"/>
  <c r="I69" i="3"/>
  <c r="H16" i="3"/>
  <c r="H15" i="3"/>
  <c r="H12" i="3"/>
  <c r="H22" i="3"/>
  <c r="H29" i="3"/>
  <c r="H30" i="3"/>
  <c r="H31" i="3"/>
  <c r="H35" i="3"/>
  <c r="H37" i="3"/>
  <c r="H41" i="3"/>
  <c r="H43" i="3"/>
  <c r="H45" i="3"/>
  <c r="H51" i="3"/>
  <c r="H53" i="3"/>
  <c r="H55" i="3"/>
  <c r="H57" i="3"/>
  <c r="H61" i="3"/>
  <c r="H65" i="3"/>
  <c r="H66" i="3"/>
  <c r="H67" i="3"/>
  <c r="H69" i="3"/>
  <c r="C16" i="3"/>
  <c r="C15" i="3"/>
  <c r="C12" i="3"/>
  <c r="Q16" i="3"/>
  <c r="Q15" i="3"/>
  <c r="Q12" i="3"/>
  <c r="G16" i="3"/>
  <c r="G15" i="3"/>
  <c r="G12" i="3"/>
  <c r="E21" i="3"/>
  <c r="L21" i="3" s="1"/>
  <c r="E22" i="3"/>
  <c r="E23" i="3"/>
  <c r="G23" i="3" s="1"/>
  <c r="E24" i="3"/>
  <c r="K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E31" i="3"/>
  <c r="L31" i="3" s="1"/>
  <c r="E32" i="3"/>
  <c r="G32" i="3" s="1"/>
  <c r="E33" i="3"/>
  <c r="G33" i="3" s="1"/>
  <c r="E34" i="3"/>
  <c r="E35" i="3"/>
  <c r="G35" i="3" s="1"/>
  <c r="E36" i="3"/>
  <c r="G36" i="3" s="1"/>
  <c r="E37" i="3"/>
  <c r="G37" i="3" s="1"/>
  <c r="E38" i="3"/>
  <c r="E39" i="3"/>
  <c r="E40" i="3"/>
  <c r="G40" i="3" s="1"/>
  <c r="E41" i="3"/>
  <c r="G41" i="3" s="1"/>
  <c r="E42" i="3"/>
  <c r="E43" i="3"/>
  <c r="G43" i="3" s="1"/>
  <c r="E44" i="3"/>
  <c r="G44" i="3" s="1"/>
  <c r="E45" i="3"/>
  <c r="G45" i="3" s="1"/>
  <c r="E46" i="3"/>
  <c r="E47" i="3"/>
  <c r="E48" i="3"/>
  <c r="G48" i="3" s="1"/>
  <c r="E49" i="3"/>
  <c r="G49" i="3" s="1"/>
  <c r="E50" i="3"/>
  <c r="L50" i="3" s="1"/>
  <c r="E51" i="3"/>
  <c r="G51" i="3" s="1"/>
  <c r="E52" i="3"/>
  <c r="E53" i="3"/>
  <c r="G53" i="3" s="1"/>
  <c r="E54" i="3"/>
  <c r="E55" i="3"/>
  <c r="L55" i="3"/>
  <c r="E56" i="3"/>
  <c r="G56" i="3" s="1"/>
  <c r="E57" i="3"/>
  <c r="K57" i="3" s="1"/>
  <c r="E58" i="3"/>
  <c r="E59" i="3"/>
  <c r="G59" i="3" s="1"/>
  <c r="E60" i="3"/>
  <c r="L60" i="3" s="1"/>
  <c r="E61" i="3"/>
  <c r="L61" i="3" s="1"/>
  <c r="E62" i="3"/>
  <c r="E63" i="3"/>
  <c r="E64" i="3"/>
  <c r="G64" i="3" s="1"/>
  <c r="E65" i="3"/>
  <c r="K65" i="3" s="1"/>
  <c r="E66" i="3"/>
  <c r="L66" i="3" s="1"/>
  <c r="E67" i="3"/>
  <c r="G67" i="3" s="1"/>
  <c r="E68" i="3"/>
  <c r="G68" i="3" s="1"/>
  <c r="E69" i="3"/>
  <c r="G69" i="3"/>
  <c r="J16" i="3"/>
  <c r="J15" i="3"/>
  <c r="J12" i="3"/>
  <c r="J21" i="3"/>
  <c r="J22" i="3"/>
  <c r="J24" i="3"/>
  <c r="J27" i="3"/>
  <c r="J29" i="3"/>
  <c r="J30" i="3"/>
  <c r="J31" i="3"/>
  <c r="J35" i="3"/>
  <c r="J36" i="3"/>
  <c r="J37" i="3"/>
  <c r="J41" i="3"/>
  <c r="J43" i="3"/>
  <c r="J44" i="3"/>
  <c r="J46" i="3"/>
  <c r="J48" i="3"/>
  <c r="J50" i="3"/>
  <c r="J51" i="3"/>
  <c r="J53" i="3"/>
  <c r="J55" i="3"/>
  <c r="J57" i="3"/>
  <c r="J60" i="3"/>
  <c r="J61" i="3"/>
  <c r="J66" i="3"/>
  <c r="J67" i="3"/>
  <c r="J69" i="3"/>
  <c r="K16" i="3"/>
  <c r="K15" i="3"/>
  <c r="K12" i="3"/>
  <c r="K29" i="3"/>
  <c r="K32" i="3"/>
  <c r="K49" i="3"/>
  <c r="K53" i="3"/>
  <c r="K55" i="3"/>
  <c r="K69" i="3"/>
  <c r="L16" i="3"/>
  <c r="L15" i="3"/>
  <c r="L12" i="3"/>
  <c r="L22" i="3"/>
  <c r="L26" i="3"/>
  <c r="L29" i="3"/>
  <c r="L53" i="3"/>
  <c r="L54" i="3"/>
  <c r="L69" i="3"/>
  <c r="N16" i="3"/>
  <c r="N15" i="3"/>
  <c r="N12" i="3"/>
  <c r="G6" i="3"/>
  <c r="B10" i="3"/>
  <c r="Q49" i="2"/>
  <c r="Q51" i="2"/>
  <c r="Q57" i="2"/>
  <c r="Q58" i="2"/>
  <c r="Q60" i="2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56" i="9"/>
  <c r="C38" i="9"/>
  <c r="C55" i="9"/>
  <c r="C54" i="9"/>
  <c r="C37" i="9"/>
  <c r="C36" i="9"/>
  <c r="C35" i="9"/>
  <c r="C34" i="9"/>
  <c r="C53" i="9"/>
  <c r="C52" i="9"/>
  <c r="C33" i="9"/>
  <c r="C32" i="9"/>
  <c r="C31" i="9"/>
  <c r="E31" i="9"/>
  <c r="C30" i="9"/>
  <c r="C29" i="9"/>
  <c r="C28" i="9"/>
  <c r="C27" i="9"/>
  <c r="C26" i="9"/>
  <c r="C25" i="9"/>
  <c r="E37" i="2"/>
  <c r="E20" i="10" s="1"/>
  <c r="C24" i="9"/>
  <c r="C23" i="9"/>
  <c r="C22" i="9"/>
  <c r="C21" i="9"/>
  <c r="C20" i="9"/>
  <c r="E20" i="9"/>
  <c r="C19" i="9"/>
  <c r="C18" i="9"/>
  <c r="C17" i="9"/>
  <c r="C16" i="9"/>
  <c r="C15" i="9"/>
  <c r="C14" i="9"/>
  <c r="C13" i="9"/>
  <c r="C12" i="9"/>
  <c r="E22" i="2"/>
  <c r="E12" i="9" s="1"/>
  <c r="C11" i="9"/>
  <c r="E21" i="2"/>
  <c r="E11" i="10" s="1"/>
  <c r="K38" i="9"/>
  <c r="Q86" i="2"/>
  <c r="Q70" i="2"/>
  <c r="Q69" i="2"/>
  <c r="Q68" i="2"/>
  <c r="Q65" i="2"/>
  <c r="Q62" i="2"/>
  <c r="Q61" i="2"/>
  <c r="G43" i="10"/>
  <c r="C43" i="10"/>
  <c r="G42" i="10"/>
  <c r="C42" i="10"/>
  <c r="G41" i="10"/>
  <c r="C41" i="10"/>
  <c r="G40" i="10"/>
  <c r="C40" i="10"/>
  <c r="G39" i="10"/>
  <c r="C39" i="10"/>
  <c r="G53" i="10"/>
  <c r="C53" i="10"/>
  <c r="G52" i="10"/>
  <c r="C52" i="10"/>
  <c r="G51" i="10"/>
  <c r="C51" i="10"/>
  <c r="G50" i="10"/>
  <c r="C50" i="10"/>
  <c r="G38" i="10"/>
  <c r="C38" i="10"/>
  <c r="G49" i="10"/>
  <c r="C49" i="10"/>
  <c r="G37" i="10"/>
  <c r="C37" i="10"/>
  <c r="G48" i="10"/>
  <c r="C48" i="10"/>
  <c r="G47" i="10"/>
  <c r="C47" i="10"/>
  <c r="G36" i="10"/>
  <c r="C36" i="10"/>
  <c r="G35" i="10"/>
  <c r="C35" i="10"/>
  <c r="G34" i="10"/>
  <c r="C34" i="10"/>
  <c r="G33" i="10"/>
  <c r="C33" i="10"/>
  <c r="G32" i="10"/>
  <c r="C32" i="10"/>
  <c r="G31" i="10"/>
  <c r="C31" i="10"/>
  <c r="E52" i="2"/>
  <c r="E31" i="10" s="1"/>
  <c r="G30" i="10"/>
  <c r="C30" i="10"/>
  <c r="E50" i="2"/>
  <c r="F50" i="2" s="1"/>
  <c r="G29" i="10"/>
  <c r="C29" i="10"/>
  <c r="G28" i="10"/>
  <c r="C28" i="10"/>
  <c r="G27" i="10"/>
  <c r="C27" i="10"/>
  <c r="E27" i="10"/>
  <c r="G26" i="10"/>
  <c r="C26" i="10"/>
  <c r="G25" i="10"/>
  <c r="C25" i="10"/>
  <c r="G24" i="10"/>
  <c r="C24" i="10"/>
  <c r="G23" i="10"/>
  <c r="C23" i="10"/>
  <c r="G22" i="10"/>
  <c r="C22" i="10"/>
  <c r="E39" i="2"/>
  <c r="E22" i="10" s="1"/>
  <c r="G21" i="10"/>
  <c r="C21" i="10"/>
  <c r="G20" i="10"/>
  <c r="C20" i="10"/>
  <c r="G19" i="10"/>
  <c r="C19" i="10"/>
  <c r="E19" i="10"/>
  <c r="G46" i="10"/>
  <c r="C46" i="10"/>
  <c r="G45" i="10"/>
  <c r="C45" i="10"/>
  <c r="G44" i="10"/>
  <c r="C44" i="10"/>
  <c r="G18" i="10"/>
  <c r="C18" i="10"/>
  <c r="E28" i="2"/>
  <c r="E18" i="10" s="1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D51" i="9"/>
  <c r="B51" i="9"/>
  <c r="A51" i="9"/>
  <c r="D50" i="9"/>
  <c r="B50" i="9"/>
  <c r="A50" i="9"/>
  <c r="D49" i="9"/>
  <c r="B49" i="9"/>
  <c r="A49" i="9"/>
  <c r="D48" i="9"/>
  <c r="B48" i="9"/>
  <c r="A48" i="9"/>
  <c r="D47" i="9"/>
  <c r="B47" i="9"/>
  <c r="A47" i="9"/>
  <c r="D46" i="9"/>
  <c r="B46" i="9"/>
  <c r="A46" i="9"/>
  <c r="D45" i="9"/>
  <c r="B45" i="9"/>
  <c r="A45" i="9"/>
  <c r="D44" i="9"/>
  <c r="B44" i="9"/>
  <c r="A44" i="9"/>
  <c r="D43" i="9"/>
  <c r="B43" i="9"/>
  <c r="A43" i="9"/>
  <c r="D42" i="9"/>
  <c r="B42" i="9"/>
  <c r="A42" i="9"/>
  <c r="D41" i="9"/>
  <c r="B41" i="9"/>
  <c r="A41" i="9"/>
  <c r="D40" i="9"/>
  <c r="B40" i="9"/>
  <c r="A40" i="9"/>
  <c r="D39" i="9"/>
  <c r="B39" i="9"/>
  <c r="A39" i="9"/>
  <c r="D56" i="9"/>
  <c r="B56" i="9"/>
  <c r="A56" i="9"/>
  <c r="D38" i="9"/>
  <c r="B38" i="9"/>
  <c r="A38" i="9"/>
  <c r="D55" i="9"/>
  <c r="B55" i="9"/>
  <c r="A55" i="9"/>
  <c r="D54" i="9"/>
  <c r="B54" i="9"/>
  <c r="A54" i="9"/>
  <c r="D37" i="9"/>
  <c r="B37" i="9"/>
  <c r="A37" i="9"/>
  <c r="D36" i="9"/>
  <c r="B36" i="9"/>
  <c r="A36" i="9"/>
  <c r="D35" i="9"/>
  <c r="B35" i="9"/>
  <c r="A35" i="9"/>
  <c r="D34" i="9"/>
  <c r="B34" i="9"/>
  <c r="A34" i="9"/>
  <c r="D53" i="9"/>
  <c r="B53" i="9"/>
  <c r="A53" i="9"/>
  <c r="D52" i="9"/>
  <c r="B52" i="9"/>
  <c r="A52" i="9"/>
  <c r="D33" i="9"/>
  <c r="B33" i="9"/>
  <c r="A33" i="9"/>
  <c r="D32" i="9"/>
  <c r="B32" i="9"/>
  <c r="A32" i="9"/>
  <c r="D31" i="9"/>
  <c r="B31" i="9"/>
  <c r="A31" i="9"/>
  <c r="D30" i="9"/>
  <c r="B30" i="9"/>
  <c r="A30" i="9"/>
  <c r="D29" i="9"/>
  <c r="B29" i="9"/>
  <c r="A29" i="9"/>
  <c r="D28" i="9"/>
  <c r="B28" i="9"/>
  <c r="A28" i="9"/>
  <c r="D27" i="9"/>
  <c r="B27" i="9"/>
  <c r="A27" i="9"/>
  <c r="D26" i="9"/>
  <c r="B26" i="9"/>
  <c r="A26" i="9"/>
  <c r="D25" i="9"/>
  <c r="B25" i="9"/>
  <c r="A25" i="9"/>
  <c r="D24" i="9"/>
  <c r="B24" i="9"/>
  <c r="A24" i="9"/>
  <c r="D23" i="9"/>
  <c r="B23" i="9"/>
  <c r="A23" i="9"/>
  <c r="D22" i="9"/>
  <c r="B22" i="9"/>
  <c r="A22" i="9"/>
  <c r="D21" i="9"/>
  <c r="B21" i="9"/>
  <c r="A21" i="9"/>
  <c r="D20" i="9"/>
  <c r="B20" i="9"/>
  <c r="A20" i="9"/>
  <c r="D19" i="9"/>
  <c r="B19" i="9"/>
  <c r="A19" i="9"/>
  <c r="D18" i="9"/>
  <c r="B18" i="9"/>
  <c r="A18" i="9"/>
  <c r="D17" i="9"/>
  <c r="B17" i="9"/>
  <c r="A17" i="9"/>
  <c r="D16" i="9"/>
  <c r="B16" i="9"/>
  <c r="A16" i="9"/>
  <c r="D15" i="9"/>
  <c r="B15" i="9"/>
  <c r="A15" i="9"/>
  <c r="D14" i="9"/>
  <c r="B14" i="9"/>
  <c r="A14" i="9"/>
  <c r="D13" i="9"/>
  <c r="B13" i="9"/>
  <c r="A13" i="9"/>
  <c r="D12" i="9"/>
  <c r="B12" i="9"/>
  <c r="A12" i="9"/>
  <c r="D11" i="9"/>
  <c r="B11" i="9"/>
  <c r="A11" i="9"/>
  <c r="H43" i="10"/>
  <c r="B43" i="10"/>
  <c r="D43" i="10"/>
  <c r="A43" i="10"/>
  <c r="H42" i="10"/>
  <c r="D42" i="10"/>
  <c r="B42" i="10"/>
  <c r="A42" i="10"/>
  <c r="H41" i="10"/>
  <c r="B41" i="10"/>
  <c r="D41" i="10"/>
  <c r="A41" i="10"/>
  <c r="H40" i="10"/>
  <c r="D40" i="10"/>
  <c r="B40" i="10"/>
  <c r="A40" i="10"/>
  <c r="H39" i="10"/>
  <c r="B39" i="10"/>
  <c r="D39" i="10"/>
  <c r="A39" i="10"/>
  <c r="H53" i="10"/>
  <c r="D53" i="10"/>
  <c r="B53" i="10"/>
  <c r="A53" i="10"/>
  <c r="H52" i="10"/>
  <c r="B52" i="10"/>
  <c r="D52" i="10"/>
  <c r="A52" i="10"/>
  <c r="H51" i="10"/>
  <c r="D51" i="10"/>
  <c r="B51" i="10"/>
  <c r="A51" i="10"/>
  <c r="H50" i="10"/>
  <c r="B50" i="10"/>
  <c r="D50" i="10"/>
  <c r="A50" i="10"/>
  <c r="H38" i="10"/>
  <c r="D38" i="10"/>
  <c r="B38" i="10"/>
  <c r="A38" i="10"/>
  <c r="H49" i="10"/>
  <c r="B49" i="10"/>
  <c r="D49" i="10"/>
  <c r="A49" i="10"/>
  <c r="H37" i="10"/>
  <c r="D37" i="10"/>
  <c r="B37" i="10"/>
  <c r="A37" i="10"/>
  <c r="H48" i="10"/>
  <c r="B48" i="10"/>
  <c r="D48" i="10"/>
  <c r="A48" i="10"/>
  <c r="H47" i="10"/>
  <c r="D47" i="10"/>
  <c r="B47" i="10"/>
  <c r="A47" i="10"/>
  <c r="H36" i="10"/>
  <c r="B36" i="10"/>
  <c r="D36" i="10"/>
  <c r="A36" i="10"/>
  <c r="H35" i="10"/>
  <c r="D35" i="10"/>
  <c r="B35" i="10"/>
  <c r="A35" i="10"/>
  <c r="H34" i="10"/>
  <c r="B34" i="10"/>
  <c r="D34" i="10"/>
  <c r="A34" i="10"/>
  <c r="H33" i="10"/>
  <c r="D33" i="10"/>
  <c r="B33" i="10"/>
  <c r="A33" i="10"/>
  <c r="H32" i="10"/>
  <c r="B32" i="10"/>
  <c r="D32" i="10"/>
  <c r="A32" i="10"/>
  <c r="H31" i="10"/>
  <c r="D31" i="10"/>
  <c r="B31" i="10"/>
  <c r="A31" i="10"/>
  <c r="H30" i="10"/>
  <c r="B30" i="10"/>
  <c r="D30" i="10"/>
  <c r="A30" i="10"/>
  <c r="H29" i="10"/>
  <c r="D29" i="10"/>
  <c r="B29" i="10"/>
  <c r="A29" i="10"/>
  <c r="H28" i="10"/>
  <c r="B28" i="10"/>
  <c r="D28" i="10"/>
  <c r="A28" i="10"/>
  <c r="H27" i="10"/>
  <c r="D27" i="10"/>
  <c r="B27" i="10"/>
  <c r="A27" i="10"/>
  <c r="H26" i="10"/>
  <c r="B26" i="10"/>
  <c r="D26" i="10"/>
  <c r="A26" i="10"/>
  <c r="H25" i="10"/>
  <c r="D25" i="10"/>
  <c r="B25" i="10"/>
  <c r="A25" i="10"/>
  <c r="H24" i="10"/>
  <c r="B24" i="10"/>
  <c r="D24" i="10"/>
  <c r="A24" i="10"/>
  <c r="H23" i="10"/>
  <c r="D23" i="10"/>
  <c r="B23" i="10"/>
  <c r="A23" i="10"/>
  <c r="H22" i="10"/>
  <c r="B22" i="10"/>
  <c r="D22" i="10"/>
  <c r="A22" i="10"/>
  <c r="H21" i="10"/>
  <c r="D21" i="10"/>
  <c r="B21" i="10"/>
  <c r="A21" i="10"/>
  <c r="H20" i="10"/>
  <c r="B20" i="10"/>
  <c r="D20" i="10"/>
  <c r="A20" i="10"/>
  <c r="H19" i="10"/>
  <c r="D19" i="10"/>
  <c r="B19" i="10"/>
  <c r="A19" i="10"/>
  <c r="H46" i="10"/>
  <c r="B46" i="10"/>
  <c r="D46" i="10"/>
  <c r="A46" i="10"/>
  <c r="H45" i="10"/>
  <c r="D45" i="10"/>
  <c r="B45" i="10"/>
  <c r="A45" i="10"/>
  <c r="H44" i="10"/>
  <c r="B44" i="10"/>
  <c r="D44" i="10"/>
  <c r="A44" i="10"/>
  <c r="H18" i="10"/>
  <c r="D18" i="10"/>
  <c r="B18" i="10"/>
  <c r="A18" i="10"/>
  <c r="H17" i="10"/>
  <c r="B17" i="10"/>
  <c r="D17" i="10"/>
  <c r="A17" i="10"/>
  <c r="H16" i="10"/>
  <c r="D16" i="10"/>
  <c r="B16" i="10"/>
  <c r="A16" i="10"/>
  <c r="H15" i="10"/>
  <c r="B15" i="10"/>
  <c r="D15" i="10"/>
  <c r="A15" i="10"/>
  <c r="H14" i="10"/>
  <c r="D14" i="10"/>
  <c r="B14" i="10"/>
  <c r="A14" i="10"/>
  <c r="H13" i="10"/>
  <c r="B13" i="10"/>
  <c r="D13" i="10"/>
  <c r="A13" i="10"/>
  <c r="H12" i="10"/>
  <c r="D12" i="10"/>
  <c r="B12" i="10"/>
  <c r="A12" i="10"/>
  <c r="H11" i="10"/>
  <c r="B11" i="10"/>
  <c r="D11" i="10"/>
  <c r="A11" i="10"/>
  <c r="Q261" i="2"/>
  <c r="F29" i="8"/>
  <c r="G29" i="8"/>
  <c r="J29" i="8"/>
  <c r="D11" i="8"/>
  <c r="X17" i="8" s="1"/>
  <c r="D12" i="8"/>
  <c r="D13" i="8"/>
  <c r="D14" i="8"/>
  <c r="F4" i="8"/>
  <c r="G4" i="8"/>
  <c r="E15" i="8"/>
  <c r="C17" i="8"/>
  <c r="E21" i="8"/>
  <c r="F21" i="8"/>
  <c r="G21" i="8"/>
  <c r="J21" i="8"/>
  <c r="Q21" i="8"/>
  <c r="E22" i="8"/>
  <c r="F22" i="8"/>
  <c r="G22" i="8"/>
  <c r="J22" i="8"/>
  <c r="Q22" i="8"/>
  <c r="E23" i="8"/>
  <c r="F23" i="8"/>
  <c r="G23" i="8"/>
  <c r="J23" i="8"/>
  <c r="Q23" i="8"/>
  <c r="E24" i="8"/>
  <c r="F24" i="8"/>
  <c r="G24" i="8"/>
  <c r="J24" i="8"/>
  <c r="Q24" i="8"/>
  <c r="E25" i="8"/>
  <c r="F25" i="8"/>
  <c r="G25" i="8"/>
  <c r="J25" i="8"/>
  <c r="Q25" i="8"/>
  <c r="E26" i="8"/>
  <c r="F26" i="8"/>
  <c r="G26" i="8"/>
  <c r="J26" i="8"/>
  <c r="Q26" i="8"/>
  <c r="E27" i="8"/>
  <c r="F27" i="8"/>
  <c r="G27" i="8"/>
  <c r="J27" i="8"/>
  <c r="Q27" i="8"/>
  <c r="E28" i="8"/>
  <c r="F28" i="8"/>
  <c r="G28" i="8"/>
  <c r="J28" i="8"/>
  <c r="Q28" i="8"/>
  <c r="E29" i="8"/>
  <c r="Q29" i="8"/>
  <c r="E30" i="8"/>
  <c r="F30" i="8"/>
  <c r="G30" i="8"/>
  <c r="J30" i="8"/>
  <c r="Q30" i="8"/>
  <c r="E31" i="8"/>
  <c r="F31" i="8"/>
  <c r="G31" i="8"/>
  <c r="J31" i="8"/>
  <c r="Q31" i="8"/>
  <c r="D13" i="5"/>
  <c r="D14" i="5"/>
  <c r="E70" i="3"/>
  <c r="L70" i="3"/>
  <c r="E71" i="3"/>
  <c r="G71" i="3"/>
  <c r="E72" i="3"/>
  <c r="G72" i="3"/>
  <c r="E73" i="3"/>
  <c r="E74" i="3"/>
  <c r="D70" i="3"/>
  <c r="H70" i="3"/>
  <c r="D71" i="3"/>
  <c r="K71" i="3"/>
  <c r="H71" i="3"/>
  <c r="D72" i="3"/>
  <c r="D73" i="3"/>
  <c r="D74" i="3"/>
  <c r="H74" i="3"/>
  <c r="J70" i="3"/>
  <c r="J71" i="3"/>
  <c r="J72" i="3"/>
  <c r="J74" i="3"/>
  <c r="I70" i="3"/>
  <c r="I74" i="3"/>
  <c r="F70" i="3"/>
  <c r="F71" i="3"/>
  <c r="F72" i="3"/>
  <c r="F73" i="3"/>
  <c r="F74" i="3"/>
  <c r="L74" i="3"/>
  <c r="G4" i="5"/>
  <c r="F4" i="5"/>
  <c r="D11" i="5"/>
  <c r="X7" i="5" s="1"/>
  <c r="D12" i="5"/>
  <c r="H16" i="7"/>
  <c r="H15" i="7"/>
  <c r="H12" i="7"/>
  <c r="A9" i="7"/>
  <c r="C9" i="7" s="1"/>
  <c r="D21" i="7"/>
  <c r="F21" i="7" s="1"/>
  <c r="D22" i="7"/>
  <c r="H22" i="7" s="1"/>
  <c r="D23" i="7"/>
  <c r="J23" i="7" s="1"/>
  <c r="D24" i="7"/>
  <c r="K24" i="7" s="1"/>
  <c r="D25" i="7"/>
  <c r="F25" i="7" s="1"/>
  <c r="D26" i="7"/>
  <c r="H26" i="7" s="1"/>
  <c r="D27" i="7"/>
  <c r="H27" i="7" s="1"/>
  <c r="D28" i="7"/>
  <c r="K28" i="7" s="1"/>
  <c r="D29" i="7"/>
  <c r="L29" i="7" s="1"/>
  <c r="D30" i="7"/>
  <c r="H30" i="7" s="1"/>
  <c r="D31" i="7"/>
  <c r="I31" i="7" s="1"/>
  <c r="D32" i="7"/>
  <c r="D33" i="7"/>
  <c r="F33" i="7" s="1"/>
  <c r="D34" i="7"/>
  <c r="I34" i="7" s="1"/>
  <c r="D35" i="7"/>
  <c r="H35" i="7" s="1"/>
  <c r="D36" i="7"/>
  <c r="J36" i="7" s="1"/>
  <c r="D37" i="7"/>
  <c r="D38" i="7"/>
  <c r="H38" i="7" s="1"/>
  <c r="D39" i="7"/>
  <c r="L39" i="7" s="1"/>
  <c r="D40" i="7"/>
  <c r="F40" i="7" s="1"/>
  <c r="D41" i="7"/>
  <c r="H41" i="7" s="1"/>
  <c r="D42" i="7"/>
  <c r="H42" i="7" s="1"/>
  <c r="D43" i="7"/>
  <c r="L43" i="7" s="1"/>
  <c r="D44" i="7"/>
  <c r="K44" i="7" s="1"/>
  <c r="D45" i="7"/>
  <c r="L45" i="7" s="1"/>
  <c r="D46" i="7"/>
  <c r="J46" i="7" s="1"/>
  <c r="D47" i="7"/>
  <c r="L47" i="7" s="1"/>
  <c r="D48" i="7"/>
  <c r="I48" i="7" s="1"/>
  <c r="D49" i="7"/>
  <c r="F49" i="7" s="1"/>
  <c r="D50" i="7"/>
  <c r="H50" i="7" s="1"/>
  <c r="D51" i="7"/>
  <c r="H51" i="7" s="1"/>
  <c r="D52" i="7"/>
  <c r="I52" i="7" s="1"/>
  <c r="D53" i="7"/>
  <c r="K53" i="7" s="1"/>
  <c r="D54" i="7"/>
  <c r="H54" i="7" s="1"/>
  <c r="D55" i="7"/>
  <c r="H55" i="7" s="1"/>
  <c r="D56" i="7"/>
  <c r="I56" i="7" s="1"/>
  <c r="D57" i="7"/>
  <c r="F57" i="7" s="1"/>
  <c r="J16" i="7"/>
  <c r="J15" i="7"/>
  <c r="J12" i="7"/>
  <c r="J27" i="7"/>
  <c r="J30" i="7"/>
  <c r="J38" i="7"/>
  <c r="J50" i="7"/>
  <c r="J51" i="7"/>
  <c r="I16" i="7"/>
  <c r="I15" i="7"/>
  <c r="I24" i="7"/>
  <c r="I30" i="7"/>
  <c r="I32" i="7"/>
  <c r="I38" i="7"/>
  <c r="I40" i="7"/>
  <c r="I50" i="7"/>
  <c r="F16" i="7"/>
  <c r="F15" i="7"/>
  <c r="F12" i="7"/>
  <c r="F22" i="7"/>
  <c r="F30" i="7"/>
  <c r="F31" i="7"/>
  <c r="F32" i="7"/>
  <c r="F37" i="7"/>
  <c r="F38" i="7"/>
  <c r="F45" i="7"/>
  <c r="F48" i="7"/>
  <c r="F50" i="7"/>
  <c r="G16" i="7"/>
  <c r="G15" i="7"/>
  <c r="E21" i="7"/>
  <c r="G21" i="7"/>
  <c r="E22" i="7"/>
  <c r="G22" i="7"/>
  <c r="E23" i="7"/>
  <c r="G23" i="7"/>
  <c r="E24" i="7"/>
  <c r="E25" i="7"/>
  <c r="G25" i="7"/>
  <c r="E26" i="7"/>
  <c r="E27" i="7"/>
  <c r="G27" i="7"/>
  <c r="E28" i="7"/>
  <c r="G28" i="7"/>
  <c r="E29" i="7"/>
  <c r="G29" i="7"/>
  <c r="E30" i="7"/>
  <c r="G30" i="7"/>
  <c r="E31" i="7"/>
  <c r="G31" i="7"/>
  <c r="E32" i="7"/>
  <c r="L32" i="7"/>
  <c r="G32" i="7"/>
  <c r="E33" i="7"/>
  <c r="E34" i="7"/>
  <c r="E35" i="7"/>
  <c r="G35" i="7"/>
  <c r="E36" i="7"/>
  <c r="G36" i="7"/>
  <c r="E37" i="7"/>
  <c r="K37" i="7"/>
  <c r="G37" i="7"/>
  <c r="E38" i="7"/>
  <c r="G38" i="7"/>
  <c r="E39" i="7"/>
  <c r="G39" i="7"/>
  <c r="E40" i="7"/>
  <c r="K40" i="7"/>
  <c r="E41" i="7"/>
  <c r="G41" i="7"/>
  <c r="E42" i="7"/>
  <c r="E43" i="7"/>
  <c r="G43" i="7"/>
  <c r="E44" i="7"/>
  <c r="G44" i="7"/>
  <c r="E45" i="7"/>
  <c r="G45" i="7"/>
  <c r="E46" i="7"/>
  <c r="G46" i="7"/>
  <c r="E47" i="7"/>
  <c r="G47" i="7"/>
  <c r="E48" i="7"/>
  <c r="E49" i="7"/>
  <c r="E50" i="7"/>
  <c r="E51" i="7"/>
  <c r="G51" i="7"/>
  <c r="E52" i="7"/>
  <c r="G52" i="7"/>
  <c r="E53" i="7"/>
  <c r="G53" i="7"/>
  <c r="E54" i="7"/>
  <c r="G54" i="7"/>
  <c r="E55" i="7"/>
  <c r="G55" i="7"/>
  <c r="E56" i="7"/>
  <c r="E57" i="7"/>
  <c r="K16" i="7"/>
  <c r="K15" i="7"/>
  <c r="K12" i="7"/>
  <c r="K27" i="7"/>
  <c r="K30" i="7"/>
  <c r="K31" i="7"/>
  <c r="K32" i="7"/>
  <c r="K45" i="7"/>
  <c r="L16" i="7"/>
  <c r="L15" i="7"/>
  <c r="L12" i="7"/>
  <c r="L27" i="7"/>
  <c r="L30" i="7"/>
  <c r="L34" i="7"/>
  <c r="L50" i="7"/>
  <c r="L51" i="7"/>
  <c r="C16" i="7"/>
  <c r="C15" i="7"/>
  <c r="N16" i="7"/>
  <c r="N15" i="7"/>
  <c r="O16" i="7"/>
  <c r="O15" i="7"/>
  <c r="O12" i="7"/>
  <c r="G4" i="7"/>
  <c r="P16" i="7"/>
  <c r="P15" i="7"/>
  <c r="P12" i="7"/>
  <c r="G5" i="7"/>
  <c r="Q16" i="7"/>
  <c r="Q15" i="7"/>
  <c r="Q12" i="7"/>
  <c r="G6" i="7"/>
  <c r="G7" i="7"/>
  <c r="E16" i="7"/>
  <c r="E15" i="7"/>
  <c r="E12" i="7"/>
  <c r="M16" i="7"/>
  <c r="M15" i="7"/>
  <c r="M12" i="7"/>
  <c r="B10" i="7"/>
  <c r="D16" i="7"/>
  <c r="D15" i="7"/>
  <c r="D58" i="7"/>
  <c r="F58" i="7" s="1"/>
  <c r="E58" i="7"/>
  <c r="G58" i="7"/>
  <c r="D59" i="7"/>
  <c r="F59" i="7" s="1"/>
  <c r="E59" i="7"/>
  <c r="L59" i="7"/>
  <c r="G59" i="7"/>
  <c r="D60" i="7"/>
  <c r="H60" i="7" s="1"/>
  <c r="E60" i="7"/>
  <c r="G60" i="7"/>
  <c r="D61" i="7"/>
  <c r="H61" i="7" s="1"/>
  <c r="E61" i="7"/>
  <c r="G61" i="7"/>
  <c r="D62" i="7"/>
  <c r="F62" i="7" s="1"/>
  <c r="E62" i="7"/>
  <c r="D63" i="7"/>
  <c r="K63" i="7" s="1"/>
  <c r="E63" i="7"/>
  <c r="D64" i="7"/>
  <c r="F64" i="7" s="1"/>
  <c r="E64" i="7"/>
  <c r="G64" i="7"/>
  <c r="D65" i="7"/>
  <c r="F65" i="7" s="1"/>
  <c r="E65" i="7"/>
  <c r="G65" i="7"/>
  <c r="D66" i="7"/>
  <c r="F66" i="7" s="1"/>
  <c r="E66" i="7"/>
  <c r="G66" i="7"/>
  <c r="D67" i="7"/>
  <c r="L67" i="7" s="1"/>
  <c r="E67" i="7"/>
  <c r="G67" i="7"/>
  <c r="D68" i="7"/>
  <c r="E68" i="7"/>
  <c r="G68" i="7"/>
  <c r="D69" i="7"/>
  <c r="L69" i="7" s="1"/>
  <c r="E69" i="7"/>
  <c r="D70" i="7"/>
  <c r="H70" i="7" s="1"/>
  <c r="E70" i="7"/>
  <c r="G70" i="7"/>
  <c r="F70" i="7"/>
  <c r="L70" i="7"/>
  <c r="D71" i="7"/>
  <c r="I71" i="7" s="1"/>
  <c r="E71" i="7"/>
  <c r="G71" i="7"/>
  <c r="D72" i="7"/>
  <c r="L72" i="7" s="1"/>
  <c r="E72" i="7"/>
  <c r="G72" i="7"/>
  <c r="D73" i="7"/>
  <c r="H73" i="7" s="1"/>
  <c r="E73" i="7"/>
  <c r="D74" i="7"/>
  <c r="L74" i="7" s="1"/>
  <c r="E74" i="7"/>
  <c r="G74" i="7"/>
  <c r="D75" i="7"/>
  <c r="H75" i="7" s="1"/>
  <c r="E75" i="7"/>
  <c r="G75" i="7"/>
  <c r="D76" i="7"/>
  <c r="F76" i="7" s="1"/>
  <c r="E76" i="7"/>
  <c r="G76" i="7"/>
  <c r="L76" i="7"/>
  <c r="D77" i="7"/>
  <c r="K77" i="7" s="1"/>
  <c r="E77" i="7"/>
  <c r="G77" i="7"/>
  <c r="D78" i="7"/>
  <c r="F78" i="7" s="1"/>
  <c r="E78" i="7"/>
  <c r="D79" i="7"/>
  <c r="I79" i="7" s="1"/>
  <c r="E79" i="7"/>
  <c r="G79" i="7"/>
  <c r="D80" i="7"/>
  <c r="K80" i="7" s="1"/>
  <c r="E80" i="7"/>
  <c r="G80" i="7"/>
  <c r="D81" i="7"/>
  <c r="H81" i="7" s="1"/>
  <c r="E81" i="7"/>
  <c r="G81" i="7"/>
  <c r="F81" i="7"/>
  <c r="D82" i="7"/>
  <c r="F82" i="7" s="1"/>
  <c r="E82" i="7"/>
  <c r="D83" i="7"/>
  <c r="H83" i="7" s="1"/>
  <c r="E83" i="7"/>
  <c r="G83" i="7"/>
  <c r="K83" i="7"/>
  <c r="D84" i="7"/>
  <c r="H84" i="7" s="1"/>
  <c r="E84" i="7"/>
  <c r="G84" i="7"/>
  <c r="D85" i="7"/>
  <c r="F85" i="7"/>
  <c r="E85" i="7"/>
  <c r="G85" i="7"/>
  <c r="H85" i="7"/>
  <c r="I85" i="7"/>
  <c r="J85" i="7"/>
  <c r="K85" i="7"/>
  <c r="L85" i="7"/>
  <c r="D86" i="7"/>
  <c r="E86" i="7"/>
  <c r="F86" i="7"/>
  <c r="J86" i="7"/>
  <c r="K86" i="7"/>
  <c r="L86" i="7"/>
  <c r="D87" i="7"/>
  <c r="H87" i="7"/>
  <c r="E87" i="7"/>
  <c r="G87" i="7"/>
  <c r="I87" i="7"/>
  <c r="D88" i="7"/>
  <c r="H88" i="7"/>
  <c r="E88" i="7"/>
  <c r="G88" i="7"/>
  <c r="D89" i="7"/>
  <c r="E89" i="7"/>
  <c r="F89" i="7"/>
  <c r="G89" i="7"/>
  <c r="K89" i="7"/>
  <c r="L89" i="7"/>
  <c r="D90" i="7"/>
  <c r="E90" i="7"/>
  <c r="G90" i="7"/>
  <c r="F90" i="7"/>
  <c r="H90" i="7"/>
  <c r="I90" i="7"/>
  <c r="J90" i="7"/>
  <c r="D91" i="7"/>
  <c r="E91" i="7"/>
  <c r="L91" i="7"/>
  <c r="F91" i="7"/>
  <c r="G91" i="7"/>
  <c r="H91" i="7"/>
  <c r="I91" i="7"/>
  <c r="J91" i="7"/>
  <c r="K91" i="7"/>
  <c r="D92" i="7"/>
  <c r="H92" i="7"/>
  <c r="E92" i="7"/>
  <c r="F92" i="7"/>
  <c r="G92" i="7"/>
  <c r="I92" i="7"/>
  <c r="J92" i="7"/>
  <c r="D93" i="7"/>
  <c r="H93" i="7"/>
  <c r="E93" i="7"/>
  <c r="K93" i="7"/>
  <c r="D94" i="7"/>
  <c r="E94" i="7"/>
  <c r="G94" i="7"/>
  <c r="F94" i="7"/>
  <c r="H94" i="7"/>
  <c r="I94" i="7"/>
  <c r="J94" i="7"/>
  <c r="K94" i="7"/>
  <c r="L94" i="7"/>
  <c r="D95" i="7"/>
  <c r="F95" i="7"/>
  <c r="E95" i="7"/>
  <c r="L95" i="7"/>
  <c r="J95" i="7"/>
  <c r="K95" i="7"/>
  <c r="D96" i="7"/>
  <c r="I96" i="7"/>
  <c r="E96" i="7"/>
  <c r="F96" i="7"/>
  <c r="G96" i="7"/>
  <c r="D97" i="7"/>
  <c r="E97" i="7"/>
  <c r="G97" i="7"/>
  <c r="D98" i="7"/>
  <c r="E98" i="7"/>
  <c r="F98" i="7"/>
  <c r="G98" i="7"/>
  <c r="J98" i="7"/>
  <c r="L98" i="7"/>
  <c r="D99" i="7"/>
  <c r="E99" i="7"/>
  <c r="F99" i="7"/>
  <c r="G99" i="7"/>
  <c r="H99" i="7"/>
  <c r="I99" i="7"/>
  <c r="J99" i="7"/>
  <c r="D100" i="7"/>
  <c r="E100" i="7"/>
  <c r="F100" i="7"/>
  <c r="G100" i="7"/>
  <c r="H100" i="7"/>
  <c r="I100" i="7"/>
  <c r="J100" i="7"/>
  <c r="D101" i="7"/>
  <c r="E101" i="7"/>
  <c r="L101" i="7"/>
  <c r="F101" i="7"/>
  <c r="G101" i="7"/>
  <c r="H101" i="7"/>
  <c r="I101" i="7"/>
  <c r="J101" i="7"/>
  <c r="K101" i="7"/>
  <c r="D102" i="7"/>
  <c r="F102" i="7"/>
  <c r="E102" i="7"/>
  <c r="G102" i="7"/>
  <c r="H102" i="7"/>
  <c r="I102" i="7"/>
  <c r="J102" i="7"/>
  <c r="D103" i="7"/>
  <c r="E103" i="7"/>
  <c r="G103" i="7"/>
  <c r="D104" i="7"/>
  <c r="H104" i="7"/>
  <c r="E104" i="7"/>
  <c r="G104" i="7"/>
  <c r="F104" i="7"/>
  <c r="I104" i="7"/>
  <c r="J104" i="7"/>
  <c r="K104" i="7"/>
  <c r="L104" i="7"/>
  <c r="D105" i="7"/>
  <c r="J105" i="7"/>
  <c r="E105" i="7"/>
  <c r="L105" i="7"/>
  <c r="F105" i="7"/>
  <c r="G105" i="7"/>
  <c r="D106" i="7"/>
  <c r="F106" i="7"/>
  <c r="E106" i="7"/>
  <c r="G106" i="7"/>
  <c r="D107" i="7"/>
  <c r="J107" i="7"/>
  <c r="E107" i="7"/>
  <c r="G107" i="7"/>
  <c r="F107" i="7"/>
  <c r="H107" i="7"/>
  <c r="I107" i="7"/>
  <c r="D108" i="7"/>
  <c r="E108" i="7"/>
  <c r="F108" i="7"/>
  <c r="H108" i="7"/>
  <c r="I108" i="7"/>
  <c r="J108" i="7"/>
  <c r="D109" i="7"/>
  <c r="E109" i="7"/>
  <c r="L109" i="7"/>
  <c r="F109" i="7"/>
  <c r="G109" i="7"/>
  <c r="H109" i="7"/>
  <c r="I109" i="7"/>
  <c r="J109" i="7"/>
  <c r="K109" i="7"/>
  <c r="D110" i="7"/>
  <c r="F110" i="7"/>
  <c r="E110" i="7"/>
  <c r="G110" i="7"/>
  <c r="H110" i="7"/>
  <c r="I110" i="7"/>
  <c r="J110" i="7"/>
  <c r="K110" i="7"/>
  <c r="L110" i="7"/>
  <c r="D111" i="7"/>
  <c r="E111" i="7"/>
  <c r="G111" i="7"/>
  <c r="H111" i="7"/>
  <c r="I111" i="7"/>
  <c r="D112" i="7"/>
  <c r="K112" i="7"/>
  <c r="E112" i="7"/>
  <c r="G112" i="7"/>
  <c r="D113" i="7"/>
  <c r="E113" i="7"/>
  <c r="G113" i="7"/>
  <c r="F113" i="7"/>
  <c r="J113" i="7"/>
  <c r="K113" i="7"/>
  <c r="D114" i="7"/>
  <c r="H114" i="7"/>
  <c r="E114" i="7"/>
  <c r="F114" i="7"/>
  <c r="D115" i="7"/>
  <c r="J115" i="7"/>
  <c r="E115" i="7"/>
  <c r="F115" i="7"/>
  <c r="G115" i="7"/>
  <c r="H115" i="7"/>
  <c r="I115" i="7"/>
  <c r="L115" i="7"/>
  <c r="D116" i="7"/>
  <c r="E116" i="7"/>
  <c r="F116" i="7"/>
  <c r="G116" i="7"/>
  <c r="H116" i="7"/>
  <c r="I116" i="7"/>
  <c r="J116" i="7"/>
  <c r="D117" i="7"/>
  <c r="E117" i="7"/>
  <c r="L117" i="7"/>
  <c r="F117" i="7"/>
  <c r="G117" i="7"/>
  <c r="H117" i="7"/>
  <c r="I117" i="7"/>
  <c r="J117" i="7"/>
  <c r="K117" i="7"/>
  <c r="D118" i="7"/>
  <c r="E118" i="7"/>
  <c r="G118" i="7"/>
  <c r="K118" i="7"/>
  <c r="D119" i="7"/>
  <c r="F119" i="7"/>
  <c r="E119" i="7"/>
  <c r="G119" i="7"/>
  <c r="H119" i="7"/>
  <c r="I119" i="7"/>
  <c r="J119" i="7"/>
  <c r="K119" i="7"/>
  <c r="D120" i="7"/>
  <c r="H120" i="7"/>
  <c r="E120" i="7"/>
  <c r="F120" i="7"/>
  <c r="D121" i="7"/>
  <c r="E121" i="7"/>
  <c r="F121" i="7"/>
  <c r="G121" i="7"/>
  <c r="J121" i="7"/>
  <c r="K121" i="7"/>
  <c r="L121" i="7"/>
  <c r="D122" i="7"/>
  <c r="F122" i="7"/>
  <c r="E122" i="7"/>
  <c r="G122" i="7"/>
  <c r="H122" i="7"/>
  <c r="D123" i="7"/>
  <c r="E123" i="7"/>
  <c r="I123" i="7"/>
  <c r="L123" i="7"/>
  <c r="D124" i="7"/>
  <c r="E124" i="7"/>
  <c r="F124" i="7"/>
  <c r="H124" i="7"/>
  <c r="I124" i="7"/>
  <c r="J124" i="7"/>
  <c r="D125" i="7"/>
  <c r="E125" i="7"/>
  <c r="L125" i="7"/>
  <c r="F125" i="7"/>
  <c r="G125" i="7"/>
  <c r="H125" i="7"/>
  <c r="I125" i="7"/>
  <c r="J125" i="7"/>
  <c r="K125" i="7"/>
  <c r="D126" i="7"/>
  <c r="L126" i="7"/>
  <c r="E126" i="7"/>
  <c r="G126" i="7"/>
  <c r="H126" i="7"/>
  <c r="D127" i="7"/>
  <c r="F127" i="7"/>
  <c r="E127" i="7"/>
  <c r="G127" i="7"/>
  <c r="H127" i="7"/>
  <c r="I127" i="7"/>
  <c r="J127" i="7"/>
  <c r="K127" i="7"/>
  <c r="L127" i="7"/>
  <c r="D128" i="7"/>
  <c r="H128" i="7"/>
  <c r="E128" i="7"/>
  <c r="F128" i="7"/>
  <c r="I128" i="7"/>
  <c r="D129" i="7"/>
  <c r="E129" i="7"/>
  <c r="K129" i="7"/>
  <c r="L129" i="7"/>
  <c r="D130" i="7"/>
  <c r="E130" i="7"/>
  <c r="F130" i="7"/>
  <c r="G130" i="7"/>
  <c r="H130" i="7"/>
  <c r="K130" i="7"/>
  <c r="L130" i="7"/>
  <c r="D131" i="7"/>
  <c r="E131" i="7"/>
  <c r="F131" i="7"/>
  <c r="G131" i="7"/>
  <c r="D132" i="7"/>
  <c r="E132" i="7"/>
  <c r="F132" i="7"/>
  <c r="G132" i="7"/>
  <c r="H132" i="7"/>
  <c r="I132" i="7"/>
  <c r="J132" i="7"/>
  <c r="D133" i="7"/>
  <c r="E133" i="7"/>
  <c r="L133" i="7"/>
  <c r="F133" i="7"/>
  <c r="G133" i="7"/>
  <c r="H133" i="7"/>
  <c r="I133" i="7"/>
  <c r="J133" i="7"/>
  <c r="K133" i="7"/>
  <c r="D134" i="7"/>
  <c r="F134" i="7"/>
  <c r="E134" i="7"/>
  <c r="G134" i="7"/>
  <c r="K134" i="7"/>
  <c r="D135" i="7"/>
  <c r="F135" i="7"/>
  <c r="E135" i="7"/>
  <c r="L135" i="7"/>
  <c r="G135" i="7"/>
  <c r="H135" i="7"/>
  <c r="I135" i="7"/>
  <c r="J135" i="7"/>
  <c r="D136" i="7"/>
  <c r="E136" i="7"/>
  <c r="G136" i="7"/>
  <c r="I136" i="7"/>
  <c r="J136" i="7"/>
  <c r="K136" i="7"/>
  <c r="L136" i="7"/>
  <c r="D137" i="7"/>
  <c r="E137" i="7"/>
  <c r="K137" i="7"/>
  <c r="F137" i="7"/>
  <c r="I137" i="7"/>
  <c r="D138" i="7"/>
  <c r="I138" i="7"/>
  <c r="E138" i="7"/>
  <c r="F138" i="7"/>
  <c r="G138" i="7"/>
  <c r="H138" i="7"/>
  <c r="J138" i="7"/>
  <c r="K138" i="7"/>
  <c r="L138" i="7"/>
  <c r="D139" i="7"/>
  <c r="F139" i="7"/>
  <c r="E139" i="7"/>
  <c r="I139" i="7"/>
  <c r="D140" i="7"/>
  <c r="J140" i="7"/>
  <c r="E140" i="7"/>
  <c r="F140" i="7"/>
  <c r="G140" i="7"/>
  <c r="H140" i="7"/>
  <c r="I140" i="7"/>
  <c r="D141" i="7"/>
  <c r="E141" i="7"/>
  <c r="L141" i="7"/>
  <c r="F141" i="7"/>
  <c r="G141" i="7"/>
  <c r="H141" i="7"/>
  <c r="I141" i="7"/>
  <c r="J141" i="7"/>
  <c r="K141" i="7"/>
  <c r="D142" i="7"/>
  <c r="F142" i="7"/>
  <c r="E142" i="7"/>
  <c r="G142" i="7"/>
  <c r="H142" i="7"/>
  <c r="I142" i="7"/>
  <c r="J142" i="7"/>
  <c r="K142" i="7"/>
  <c r="L142" i="7"/>
  <c r="D143" i="7"/>
  <c r="E143" i="7"/>
  <c r="L143" i="7"/>
  <c r="G143" i="7"/>
  <c r="H143" i="7"/>
  <c r="K143" i="7"/>
  <c r="D144" i="7"/>
  <c r="E144" i="7"/>
  <c r="F144" i="7"/>
  <c r="H144" i="7"/>
  <c r="I144" i="7"/>
  <c r="J144" i="7"/>
  <c r="D145" i="7"/>
  <c r="E145" i="7"/>
  <c r="G145" i="7"/>
  <c r="I145" i="7"/>
  <c r="J145" i="7"/>
  <c r="K145" i="7"/>
  <c r="L145" i="7"/>
  <c r="D146" i="7"/>
  <c r="E146" i="7"/>
  <c r="G146" i="7"/>
  <c r="F146" i="7"/>
  <c r="H146" i="7"/>
  <c r="D147" i="7"/>
  <c r="J147" i="7"/>
  <c r="E147" i="7"/>
  <c r="F147" i="7"/>
  <c r="G147" i="7"/>
  <c r="L147" i="7"/>
  <c r="D148" i="7"/>
  <c r="E148" i="7"/>
  <c r="F148" i="7"/>
  <c r="G148" i="7"/>
  <c r="H148" i="7"/>
  <c r="I148" i="7"/>
  <c r="J148" i="7"/>
  <c r="D149" i="7"/>
  <c r="E149" i="7"/>
  <c r="L149" i="7"/>
  <c r="F149" i="7"/>
  <c r="G149" i="7"/>
  <c r="H149" i="7"/>
  <c r="I149" i="7"/>
  <c r="J149" i="7"/>
  <c r="K149" i="7"/>
  <c r="D150" i="7"/>
  <c r="F150" i="7"/>
  <c r="E150" i="7"/>
  <c r="G150" i="7"/>
  <c r="D151" i="7"/>
  <c r="F151" i="7"/>
  <c r="E151" i="7"/>
  <c r="G151" i="7"/>
  <c r="J151" i="7"/>
  <c r="D152" i="7"/>
  <c r="H152" i="7"/>
  <c r="E152" i="7"/>
  <c r="G152" i="7"/>
  <c r="F152" i="7"/>
  <c r="I152" i="7"/>
  <c r="J152" i="7"/>
  <c r="D153" i="7"/>
  <c r="J153" i="7"/>
  <c r="E153" i="7"/>
  <c r="F153" i="7"/>
  <c r="G153" i="7"/>
  <c r="L153" i="7"/>
  <c r="D154" i="7"/>
  <c r="F154" i="7"/>
  <c r="E154" i="7"/>
  <c r="G154" i="7"/>
  <c r="D155" i="7"/>
  <c r="J155" i="7"/>
  <c r="E155" i="7"/>
  <c r="L155" i="7"/>
  <c r="G155" i="7"/>
  <c r="D156" i="7"/>
  <c r="E156" i="7"/>
  <c r="G156" i="7"/>
  <c r="F156" i="7"/>
  <c r="H156" i="7"/>
  <c r="I156" i="7"/>
  <c r="J156" i="7"/>
  <c r="D157" i="7"/>
  <c r="E157" i="7"/>
  <c r="L157" i="7"/>
  <c r="F157" i="7"/>
  <c r="G157" i="7"/>
  <c r="H157" i="7"/>
  <c r="I157" i="7"/>
  <c r="J157" i="7"/>
  <c r="K157" i="7"/>
  <c r="D158" i="7"/>
  <c r="F158" i="7"/>
  <c r="E158" i="7"/>
  <c r="G158" i="7"/>
  <c r="H158" i="7"/>
  <c r="I158" i="7"/>
  <c r="J158" i="7"/>
  <c r="K158" i="7"/>
  <c r="L158" i="7"/>
  <c r="D159" i="7"/>
  <c r="F159" i="7"/>
  <c r="E159" i="7"/>
  <c r="G159" i="7"/>
  <c r="H159" i="7"/>
  <c r="I159" i="7"/>
  <c r="L159" i="7"/>
  <c r="D160" i="7"/>
  <c r="H160" i="7"/>
  <c r="E160" i="7"/>
  <c r="G160" i="7"/>
  <c r="I160" i="7"/>
  <c r="L160" i="7"/>
  <c r="D161" i="7"/>
  <c r="F161" i="7"/>
  <c r="E161" i="7"/>
  <c r="L161" i="7"/>
  <c r="G161" i="7"/>
  <c r="D162" i="7"/>
  <c r="F162" i="7"/>
  <c r="E162" i="7"/>
  <c r="G162" i="7"/>
  <c r="K162" i="7"/>
  <c r="D163" i="7"/>
  <c r="J163" i="7"/>
  <c r="E163" i="7"/>
  <c r="F163" i="7"/>
  <c r="G163" i="7"/>
  <c r="H163" i="7"/>
  <c r="I163" i="7"/>
  <c r="L163" i="7"/>
  <c r="D164" i="7"/>
  <c r="E164" i="7"/>
  <c r="G164" i="7"/>
  <c r="F164" i="7"/>
  <c r="H164" i="7"/>
  <c r="I164" i="7"/>
  <c r="J164" i="7"/>
  <c r="D165" i="7"/>
  <c r="E165" i="7"/>
  <c r="L165" i="7"/>
  <c r="F165" i="7"/>
  <c r="G165" i="7"/>
  <c r="H165" i="7"/>
  <c r="I165" i="7"/>
  <c r="J165" i="7"/>
  <c r="K165" i="7"/>
  <c r="D166" i="7"/>
  <c r="F166" i="7"/>
  <c r="E166" i="7"/>
  <c r="G166" i="7"/>
  <c r="I166" i="7"/>
  <c r="L166" i="7"/>
  <c r="D167" i="7"/>
  <c r="F167" i="7"/>
  <c r="E167" i="7"/>
  <c r="G167" i="7"/>
  <c r="D168" i="7"/>
  <c r="H168" i="7"/>
  <c r="E168" i="7"/>
  <c r="G168" i="7"/>
  <c r="K168" i="7"/>
  <c r="D169" i="7"/>
  <c r="E169" i="7"/>
  <c r="F169" i="7"/>
  <c r="G169" i="7"/>
  <c r="J169" i="7"/>
  <c r="K169" i="7"/>
  <c r="L169" i="7"/>
  <c r="D170" i="7"/>
  <c r="E170" i="7"/>
  <c r="K170" i="7"/>
  <c r="F170" i="7"/>
  <c r="G170" i="7"/>
  <c r="H170" i="7"/>
  <c r="D171" i="7"/>
  <c r="J171" i="7"/>
  <c r="E171" i="7"/>
  <c r="G171" i="7"/>
  <c r="H171" i="7"/>
  <c r="D172" i="7"/>
  <c r="E172" i="7"/>
  <c r="F172" i="7"/>
  <c r="G172" i="7"/>
  <c r="H172" i="7"/>
  <c r="I172" i="7"/>
  <c r="J172" i="7"/>
  <c r="D173" i="7"/>
  <c r="E173" i="7"/>
  <c r="L173" i="7"/>
  <c r="F173" i="7"/>
  <c r="G173" i="7"/>
  <c r="H173" i="7"/>
  <c r="I173" i="7"/>
  <c r="J173" i="7"/>
  <c r="K173" i="7"/>
  <c r="D174" i="7"/>
  <c r="F174" i="7"/>
  <c r="E174" i="7"/>
  <c r="G174" i="7"/>
  <c r="H174" i="7"/>
  <c r="K174" i="7"/>
  <c r="D175" i="7"/>
  <c r="F175" i="7"/>
  <c r="E175" i="7"/>
  <c r="G175" i="7"/>
  <c r="H175" i="7"/>
  <c r="I175" i="7"/>
  <c r="J175" i="7"/>
  <c r="K175" i="7"/>
  <c r="L175" i="7"/>
  <c r="D176" i="7"/>
  <c r="H176" i="7"/>
  <c r="E176" i="7"/>
  <c r="G176" i="7"/>
  <c r="F176" i="7"/>
  <c r="I176" i="7"/>
  <c r="J176" i="7"/>
  <c r="D177" i="7"/>
  <c r="H177" i="7"/>
  <c r="E177" i="7"/>
  <c r="K177" i="7"/>
  <c r="I177" i="7"/>
  <c r="L177" i="7"/>
  <c r="D178" i="7"/>
  <c r="I178" i="7"/>
  <c r="E178" i="7"/>
  <c r="K178" i="7"/>
  <c r="F178" i="7"/>
  <c r="G178" i="7"/>
  <c r="H178" i="7"/>
  <c r="L178" i="7"/>
  <c r="D179" i="7"/>
  <c r="J179" i="7"/>
  <c r="E179" i="7"/>
  <c r="F179" i="7"/>
  <c r="G179" i="7"/>
  <c r="H179" i="7"/>
  <c r="I179" i="7"/>
  <c r="K179" i="7"/>
  <c r="L179" i="7"/>
  <c r="D180" i="7"/>
  <c r="I180" i="7"/>
  <c r="E180" i="7"/>
  <c r="G180" i="7"/>
  <c r="D181" i="7"/>
  <c r="E181" i="7"/>
  <c r="L181" i="7"/>
  <c r="F181" i="7"/>
  <c r="G181" i="7"/>
  <c r="H181" i="7"/>
  <c r="I181" i="7"/>
  <c r="J181" i="7"/>
  <c r="K181" i="7"/>
  <c r="D182" i="7"/>
  <c r="K182" i="7"/>
  <c r="E182" i="7"/>
  <c r="F182" i="7"/>
  <c r="G182" i="7"/>
  <c r="H182" i="7"/>
  <c r="I182" i="7"/>
  <c r="J182" i="7"/>
  <c r="L182" i="7"/>
  <c r="D183" i="7"/>
  <c r="F183" i="7"/>
  <c r="E183" i="7"/>
  <c r="G183" i="7"/>
  <c r="H183" i="7"/>
  <c r="K183" i="7"/>
  <c r="D184" i="7"/>
  <c r="H184" i="7"/>
  <c r="E184" i="7"/>
  <c r="F184" i="7"/>
  <c r="J184" i="7"/>
  <c r="D185" i="7"/>
  <c r="I185" i="7"/>
  <c r="E185" i="7"/>
  <c r="L185" i="7"/>
  <c r="F185" i="7"/>
  <c r="G185" i="7"/>
  <c r="H185" i="7"/>
  <c r="K185" i="7"/>
  <c r="D186" i="7"/>
  <c r="F186" i="7"/>
  <c r="E186" i="7"/>
  <c r="G186" i="7"/>
  <c r="L186" i="7"/>
  <c r="D187" i="7"/>
  <c r="E187" i="7"/>
  <c r="G187" i="7"/>
  <c r="F187" i="7"/>
  <c r="H187" i="7"/>
  <c r="I187" i="7"/>
  <c r="J187" i="7"/>
  <c r="D188" i="7"/>
  <c r="E188" i="7"/>
  <c r="L188" i="7"/>
  <c r="F188" i="7"/>
  <c r="G188" i="7"/>
  <c r="H188" i="7"/>
  <c r="I188" i="7"/>
  <c r="J188" i="7"/>
  <c r="K188" i="7"/>
  <c r="D189" i="7"/>
  <c r="H189" i="7"/>
  <c r="E189" i="7"/>
  <c r="G189" i="7"/>
  <c r="J189" i="7"/>
  <c r="L189" i="7"/>
  <c r="D190" i="7"/>
  <c r="I190" i="7"/>
  <c r="E190" i="7"/>
  <c r="H190" i="7"/>
  <c r="K190" i="7"/>
  <c r="D191" i="7"/>
  <c r="I191" i="7"/>
  <c r="E191" i="7"/>
  <c r="L191" i="7"/>
  <c r="D192" i="7"/>
  <c r="H192" i="7"/>
  <c r="E192" i="7"/>
  <c r="F192" i="7"/>
  <c r="J192" i="7"/>
  <c r="D193" i="7"/>
  <c r="I193" i="7"/>
  <c r="E193" i="7"/>
  <c r="L193" i="7"/>
  <c r="F193" i="7"/>
  <c r="G193" i="7"/>
  <c r="H193" i="7"/>
  <c r="K193" i="7"/>
  <c r="D194" i="7"/>
  <c r="I194" i="7"/>
  <c r="E194" i="7"/>
  <c r="G194" i="7"/>
  <c r="L194" i="7"/>
  <c r="D195" i="7"/>
  <c r="E195" i="7"/>
  <c r="F195" i="7"/>
  <c r="H195" i="7"/>
  <c r="I195" i="7"/>
  <c r="J195" i="7"/>
  <c r="D196" i="7"/>
  <c r="E196" i="7"/>
  <c r="L196" i="7"/>
  <c r="F196" i="7"/>
  <c r="G196" i="7"/>
  <c r="H196" i="7"/>
  <c r="I196" i="7"/>
  <c r="J196" i="7"/>
  <c r="K196" i="7"/>
  <c r="D197" i="7"/>
  <c r="J197" i="7"/>
  <c r="E197" i="7"/>
  <c r="G197" i="7"/>
  <c r="K197" i="7"/>
  <c r="L197" i="7"/>
  <c r="D198" i="7"/>
  <c r="H198" i="7"/>
  <c r="E198" i="7"/>
  <c r="K198" i="7"/>
  <c r="L198" i="7"/>
  <c r="D199" i="7"/>
  <c r="E199" i="7"/>
  <c r="L199" i="7"/>
  <c r="F199" i="7"/>
  <c r="I199" i="7"/>
  <c r="D200" i="7"/>
  <c r="H200" i="7"/>
  <c r="E200" i="7"/>
  <c r="F200" i="7"/>
  <c r="G200" i="7"/>
  <c r="J200" i="7"/>
  <c r="D201" i="7"/>
  <c r="I201" i="7"/>
  <c r="E201" i="7"/>
  <c r="L201" i="7"/>
  <c r="F201" i="7"/>
  <c r="G201" i="7"/>
  <c r="H201" i="7"/>
  <c r="K201" i="7"/>
  <c r="D202" i="7"/>
  <c r="E202" i="7"/>
  <c r="G202" i="7"/>
  <c r="D203" i="7"/>
  <c r="E203" i="7"/>
  <c r="F203" i="7"/>
  <c r="H203" i="7"/>
  <c r="I203" i="7"/>
  <c r="J203" i="7"/>
  <c r="D204" i="7"/>
  <c r="E204" i="7"/>
  <c r="L204" i="7"/>
  <c r="F204" i="7"/>
  <c r="G204" i="7"/>
  <c r="H204" i="7"/>
  <c r="I204" i="7"/>
  <c r="J204" i="7"/>
  <c r="K204" i="7"/>
  <c r="D205" i="7"/>
  <c r="I205" i="7"/>
  <c r="E205" i="7"/>
  <c r="G205" i="7"/>
  <c r="K205" i="7"/>
  <c r="D206" i="7"/>
  <c r="E206" i="7"/>
  <c r="G206" i="7"/>
  <c r="J206" i="7"/>
  <c r="D207" i="7"/>
  <c r="H207" i="7"/>
  <c r="E207" i="7"/>
  <c r="G207" i="7"/>
  <c r="F207" i="7"/>
  <c r="I207" i="7"/>
  <c r="K207" i="7"/>
  <c r="L207" i="7"/>
  <c r="D208" i="7"/>
  <c r="K208" i="7"/>
  <c r="E208" i="7"/>
  <c r="F208" i="7"/>
  <c r="G208" i="7"/>
  <c r="J208" i="7"/>
  <c r="L208" i="7"/>
  <c r="D209" i="7"/>
  <c r="F209" i="7"/>
  <c r="E209" i="7"/>
  <c r="H209" i="7"/>
  <c r="D210" i="7"/>
  <c r="J210" i="7"/>
  <c r="E210" i="7"/>
  <c r="G210" i="7"/>
  <c r="H210" i="7"/>
  <c r="I210" i="7"/>
  <c r="L210" i="7"/>
  <c r="D211" i="7"/>
  <c r="E211" i="7"/>
  <c r="G211" i="7"/>
  <c r="F211" i="7"/>
  <c r="H211" i="7"/>
  <c r="I211" i="7"/>
  <c r="J211" i="7"/>
  <c r="D212" i="7"/>
  <c r="E212" i="7"/>
  <c r="L212" i="7"/>
  <c r="F212" i="7"/>
  <c r="G212" i="7"/>
  <c r="H212" i="7"/>
  <c r="I212" i="7"/>
  <c r="J212" i="7"/>
  <c r="K212" i="7"/>
  <c r="D213" i="7"/>
  <c r="F213" i="7"/>
  <c r="E213" i="7"/>
  <c r="G213" i="7"/>
  <c r="D214" i="7"/>
  <c r="F214" i="7"/>
  <c r="E214" i="7"/>
  <c r="G214" i="7"/>
  <c r="H214" i="7"/>
  <c r="I214" i="7"/>
  <c r="J214" i="7"/>
  <c r="L214" i="7"/>
  <c r="D215" i="7"/>
  <c r="H215" i="7"/>
  <c r="E215" i="7"/>
  <c r="G215" i="7"/>
  <c r="D216" i="7"/>
  <c r="F216" i="7"/>
  <c r="E216" i="7"/>
  <c r="K216" i="7"/>
  <c r="L216" i="7"/>
  <c r="D217" i="7"/>
  <c r="E217" i="7"/>
  <c r="F217" i="7"/>
  <c r="G217" i="7"/>
  <c r="H217" i="7"/>
  <c r="K217" i="7"/>
  <c r="L217" i="7"/>
  <c r="D218" i="7"/>
  <c r="J218" i="7"/>
  <c r="E218" i="7"/>
  <c r="G218" i="7"/>
  <c r="D219" i="7"/>
  <c r="E219" i="7"/>
  <c r="F219" i="7"/>
  <c r="G219" i="7"/>
  <c r="H219" i="7"/>
  <c r="I219" i="7"/>
  <c r="J219" i="7"/>
  <c r="D220" i="7"/>
  <c r="E220" i="7"/>
  <c r="L220" i="7"/>
  <c r="F220" i="7"/>
  <c r="G220" i="7"/>
  <c r="H220" i="7"/>
  <c r="I220" i="7"/>
  <c r="J220" i="7"/>
  <c r="K220" i="7"/>
  <c r="D221" i="7"/>
  <c r="F221" i="7"/>
  <c r="E221" i="7"/>
  <c r="G221" i="7"/>
  <c r="I221" i="7"/>
  <c r="J221" i="7"/>
  <c r="D222" i="7"/>
  <c r="F222" i="7"/>
  <c r="E222" i="7"/>
  <c r="G222" i="7"/>
  <c r="L222" i="7"/>
  <c r="D223" i="7"/>
  <c r="H223" i="7"/>
  <c r="E223" i="7"/>
  <c r="G223" i="7"/>
  <c r="F223" i="7"/>
  <c r="I223" i="7"/>
  <c r="J223" i="7"/>
  <c r="K223" i="7"/>
  <c r="L223" i="7"/>
  <c r="D224" i="7"/>
  <c r="E224" i="7"/>
  <c r="K224" i="7"/>
  <c r="G224" i="7"/>
  <c r="D225" i="7"/>
  <c r="F225" i="7"/>
  <c r="E225" i="7"/>
  <c r="L225" i="7"/>
  <c r="G225" i="7"/>
  <c r="K225" i="7"/>
  <c r="D226" i="7"/>
  <c r="J226" i="7"/>
  <c r="E226" i="7"/>
  <c r="G226" i="7"/>
  <c r="F226" i="7"/>
  <c r="I226" i="7"/>
  <c r="D227" i="7"/>
  <c r="E227" i="7"/>
  <c r="G227" i="7"/>
  <c r="F227" i="7"/>
  <c r="H227" i="7"/>
  <c r="I227" i="7"/>
  <c r="J227" i="7"/>
  <c r="D228" i="7"/>
  <c r="E228" i="7"/>
  <c r="L228" i="7"/>
  <c r="F228" i="7"/>
  <c r="G228" i="7"/>
  <c r="H228" i="7"/>
  <c r="I228" i="7"/>
  <c r="J228" i="7"/>
  <c r="K228" i="7"/>
  <c r="D229" i="7"/>
  <c r="F229" i="7"/>
  <c r="E229" i="7"/>
  <c r="G229" i="7"/>
  <c r="H229" i="7"/>
  <c r="I229" i="7"/>
  <c r="K229" i="7"/>
  <c r="L229" i="7"/>
  <c r="D230" i="7"/>
  <c r="F230" i="7"/>
  <c r="E230" i="7"/>
  <c r="G230" i="7"/>
  <c r="D231" i="7"/>
  <c r="H231" i="7"/>
  <c r="E231" i="7"/>
  <c r="G231" i="7"/>
  <c r="K231" i="7"/>
  <c r="D232" i="7"/>
  <c r="E232" i="7"/>
  <c r="L232" i="7"/>
  <c r="F232" i="7"/>
  <c r="K232" i="7"/>
  <c r="D233" i="7"/>
  <c r="E233" i="7"/>
  <c r="G233" i="7"/>
  <c r="F233" i="7"/>
  <c r="K233" i="7"/>
  <c r="L233" i="7"/>
  <c r="D234" i="7"/>
  <c r="J234" i="7"/>
  <c r="E234" i="7"/>
  <c r="F234" i="7"/>
  <c r="G234" i="7"/>
  <c r="H234" i="7"/>
  <c r="L234" i="7"/>
  <c r="D235" i="7"/>
  <c r="E235" i="7"/>
  <c r="F235" i="7"/>
  <c r="G235" i="7"/>
  <c r="H235" i="7"/>
  <c r="I235" i="7"/>
  <c r="J235" i="7"/>
  <c r="D236" i="7"/>
  <c r="E236" i="7"/>
  <c r="L236" i="7"/>
  <c r="F236" i="7"/>
  <c r="G236" i="7"/>
  <c r="H236" i="7"/>
  <c r="I236" i="7"/>
  <c r="J236" i="7"/>
  <c r="K236" i="7"/>
  <c r="D237" i="7"/>
  <c r="F237" i="7"/>
  <c r="E237" i="7"/>
  <c r="G237" i="7"/>
  <c r="H237" i="7"/>
  <c r="J237" i="7"/>
  <c r="L237" i="7"/>
  <c r="D238" i="7"/>
  <c r="F238" i="7"/>
  <c r="E238" i="7"/>
  <c r="G238" i="7"/>
  <c r="D239" i="7"/>
  <c r="E239" i="7"/>
  <c r="G239" i="7"/>
  <c r="F239" i="7"/>
  <c r="H239" i="7"/>
  <c r="I239" i="7"/>
  <c r="J239" i="7"/>
  <c r="D240" i="7"/>
  <c r="H240" i="7"/>
  <c r="E240" i="7"/>
  <c r="G240" i="7"/>
  <c r="I240" i="7"/>
  <c r="K240" i="7"/>
  <c r="D241" i="7"/>
  <c r="I241" i="7"/>
  <c r="E241" i="7"/>
  <c r="G241" i="7"/>
  <c r="H241" i="7"/>
  <c r="D242" i="7"/>
  <c r="J242" i="7"/>
  <c r="E242" i="7"/>
  <c r="F242" i="7"/>
  <c r="G242" i="7"/>
  <c r="H242" i="7"/>
  <c r="K242" i="7"/>
  <c r="L242" i="7"/>
  <c r="D243" i="7"/>
  <c r="H243" i="7"/>
  <c r="E243" i="7"/>
  <c r="K243" i="7"/>
  <c r="F243" i="7"/>
  <c r="I243" i="7"/>
  <c r="J243" i="7"/>
  <c r="L243" i="7"/>
  <c r="D244" i="7"/>
  <c r="E244" i="7"/>
  <c r="L244" i="7"/>
  <c r="F244" i="7"/>
  <c r="H244" i="7"/>
  <c r="I244" i="7"/>
  <c r="J244" i="7"/>
  <c r="D245" i="7"/>
  <c r="E245" i="7"/>
  <c r="F245" i="7"/>
  <c r="G245" i="7"/>
  <c r="H245" i="7"/>
  <c r="I245" i="7"/>
  <c r="J245" i="7"/>
  <c r="K245" i="7"/>
  <c r="L245" i="7"/>
  <c r="D246" i="7"/>
  <c r="F246" i="7"/>
  <c r="E246" i="7"/>
  <c r="G246" i="7"/>
  <c r="H246" i="7"/>
  <c r="J246" i="7"/>
  <c r="D247" i="7"/>
  <c r="E247" i="7"/>
  <c r="G247" i="7"/>
  <c r="D248" i="7"/>
  <c r="H248" i="7"/>
  <c r="E248" i="7"/>
  <c r="L248" i="7"/>
  <c r="F248" i="7"/>
  <c r="G248" i="7"/>
  <c r="I248" i="7"/>
  <c r="J248" i="7"/>
  <c r="K248" i="7"/>
  <c r="D249" i="7"/>
  <c r="E249" i="7"/>
  <c r="K249" i="7"/>
  <c r="H249" i="7"/>
  <c r="D250" i="7"/>
  <c r="J250" i="7"/>
  <c r="E250" i="7"/>
  <c r="G250" i="7"/>
  <c r="H250" i="7"/>
  <c r="L250" i="7"/>
  <c r="D251" i="7"/>
  <c r="I251" i="7"/>
  <c r="E251" i="7"/>
  <c r="F251" i="7"/>
  <c r="G251" i="7"/>
  <c r="H251" i="7"/>
  <c r="J251" i="7"/>
  <c r="L251" i="7"/>
  <c r="D252" i="7"/>
  <c r="E252" i="7"/>
  <c r="F252" i="7"/>
  <c r="H252" i="7"/>
  <c r="I252" i="7"/>
  <c r="J252" i="7"/>
  <c r="D253" i="7"/>
  <c r="K253" i="7"/>
  <c r="E253" i="7"/>
  <c r="F253" i="7"/>
  <c r="G253" i="7"/>
  <c r="J253" i="7"/>
  <c r="L253" i="7"/>
  <c r="D254" i="7"/>
  <c r="J254" i="7"/>
  <c r="E254" i="7"/>
  <c r="G254" i="7"/>
  <c r="I254" i="7"/>
  <c r="D255" i="7"/>
  <c r="I255" i="7"/>
  <c r="E255" i="7"/>
  <c r="F255" i="7"/>
  <c r="G255" i="7"/>
  <c r="H255" i="7"/>
  <c r="J255" i="7"/>
  <c r="K255" i="7"/>
  <c r="L255" i="7"/>
  <c r="D256" i="7"/>
  <c r="H256" i="7"/>
  <c r="E256" i="7"/>
  <c r="G256" i="7"/>
  <c r="I256" i="7"/>
  <c r="D257" i="7"/>
  <c r="F257" i="7"/>
  <c r="E257" i="7"/>
  <c r="H257" i="7"/>
  <c r="I257" i="7"/>
  <c r="D258" i="7"/>
  <c r="H258" i="7"/>
  <c r="E258" i="7"/>
  <c r="F258" i="7"/>
  <c r="I258" i="7"/>
  <c r="J258" i="7"/>
  <c r="D259" i="7"/>
  <c r="I259" i="7"/>
  <c r="E259" i="7"/>
  <c r="F259" i="7"/>
  <c r="G259" i="7"/>
  <c r="H259" i="7"/>
  <c r="J259" i="7"/>
  <c r="K259" i="7"/>
  <c r="L259" i="7"/>
  <c r="D260" i="7"/>
  <c r="I260" i="7"/>
  <c r="E260" i="7"/>
  <c r="G260" i="7"/>
  <c r="H260" i="7"/>
  <c r="L260" i="7"/>
  <c r="D261" i="7"/>
  <c r="F261" i="7"/>
  <c r="E261" i="7"/>
  <c r="D262" i="7"/>
  <c r="E262" i="7"/>
  <c r="L262" i="7"/>
  <c r="F262" i="7"/>
  <c r="G262" i="7"/>
  <c r="H262" i="7"/>
  <c r="I262" i="7"/>
  <c r="J262" i="7"/>
  <c r="K262" i="7"/>
  <c r="D263" i="7"/>
  <c r="I263" i="7"/>
  <c r="E263" i="7"/>
  <c r="F263" i="7"/>
  <c r="G263" i="7"/>
  <c r="H263" i="7"/>
  <c r="J263" i="7"/>
  <c r="K263" i="7"/>
  <c r="L263" i="7"/>
  <c r="D264" i="7"/>
  <c r="I264" i="7"/>
  <c r="E264" i="7"/>
  <c r="G264" i="7"/>
  <c r="H264" i="7"/>
  <c r="L264" i="7"/>
  <c r="D265" i="7"/>
  <c r="F265" i="7"/>
  <c r="E265" i="7"/>
  <c r="D266" i="7"/>
  <c r="H266" i="7"/>
  <c r="E266" i="7"/>
  <c r="L266" i="7"/>
  <c r="F266" i="7"/>
  <c r="G266" i="7"/>
  <c r="I266" i="7"/>
  <c r="J266" i="7"/>
  <c r="K266" i="7"/>
  <c r="D267" i="7"/>
  <c r="I267" i="7"/>
  <c r="E267" i="7"/>
  <c r="G267" i="7"/>
  <c r="D268" i="7"/>
  <c r="E268" i="7"/>
  <c r="K268" i="7"/>
  <c r="G268" i="7"/>
  <c r="H268" i="7"/>
  <c r="I268" i="7"/>
  <c r="D269" i="7"/>
  <c r="H269" i="7"/>
  <c r="E269" i="7"/>
  <c r="D270" i="7"/>
  <c r="E270" i="7"/>
  <c r="L270" i="7"/>
  <c r="F270" i="7"/>
  <c r="G270" i="7"/>
  <c r="H270" i="7"/>
  <c r="I270" i="7"/>
  <c r="J270" i="7"/>
  <c r="D271" i="7"/>
  <c r="I271" i="7"/>
  <c r="E271" i="7"/>
  <c r="G271" i="7"/>
  <c r="D272" i="7"/>
  <c r="E272" i="7"/>
  <c r="K272" i="7"/>
  <c r="G272" i="7"/>
  <c r="H272" i="7"/>
  <c r="I272" i="7"/>
  <c r="D273" i="7"/>
  <c r="H273" i="7"/>
  <c r="E273" i="7"/>
  <c r="D274" i="7"/>
  <c r="H274" i="7"/>
  <c r="E274" i="7"/>
  <c r="L274" i="7"/>
  <c r="F274" i="7"/>
  <c r="G274" i="7"/>
  <c r="I274" i="7"/>
  <c r="J274" i="7"/>
  <c r="D275" i="7"/>
  <c r="I275" i="7"/>
  <c r="E275" i="7"/>
  <c r="G275" i="7"/>
  <c r="D276" i="7"/>
  <c r="E276" i="7"/>
  <c r="G276" i="7"/>
  <c r="H276" i="7"/>
  <c r="I276" i="7"/>
  <c r="K276" i="7"/>
  <c r="D277" i="7"/>
  <c r="I277" i="7"/>
  <c r="E277" i="7"/>
  <c r="F277" i="7"/>
  <c r="D278" i="7"/>
  <c r="E278" i="7"/>
  <c r="L278" i="7"/>
  <c r="F278" i="7"/>
  <c r="H278" i="7"/>
  <c r="I278" i="7"/>
  <c r="J278" i="7"/>
  <c r="D279" i="7"/>
  <c r="I279" i="7"/>
  <c r="E279" i="7"/>
  <c r="G279" i="7"/>
  <c r="D280" i="7"/>
  <c r="E280" i="7"/>
  <c r="G280" i="7"/>
  <c r="H280" i="7"/>
  <c r="I280" i="7"/>
  <c r="K280" i="7"/>
  <c r="D281" i="7"/>
  <c r="I281" i="7"/>
  <c r="E281" i="7"/>
  <c r="F281" i="7"/>
  <c r="D282" i="7"/>
  <c r="H282" i="7"/>
  <c r="E282" i="7"/>
  <c r="L282" i="7"/>
  <c r="F282" i="7"/>
  <c r="I282" i="7"/>
  <c r="J282" i="7"/>
  <c r="K282" i="7"/>
  <c r="D283" i="7"/>
  <c r="I283" i="7"/>
  <c r="E283" i="7"/>
  <c r="F283" i="7"/>
  <c r="G283" i="7"/>
  <c r="D284" i="7"/>
  <c r="H284" i="7"/>
  <c r="E284" i="7"/>
  <c r="G284" i="7"/>
  <c r="I284" i="7"/>
  <c r="K284" i="7"/>
  <c r="L284" i="7"/>
  <c r="D285" i="7"/>
  <c r="I285" i="7"/>
  <c r="E285" i="7"/>
  <c r="F285" i="7"/>
  <c r="H285" i="7"/>
  <c r="J285" i="7"/>
  <c r="D286" i="7"/>
  <c r="E286" i="7"/>
  <c r="L286" i="7"/>
  <c r="F286" i="7"/>
  <c r="G286" i="7"/>
  <c r="H286" i="7"/>
  <c r="I286" i="7"/>
  <c r="J286" i="7"/>
  <c r="K286" i="7"/>
  <c r="D287" i="7"/>
  <c r="I287" i="7"/>
  <c r="E287" i="7"/>
  <c r="F287" i="7"/>
  <c r="G287" i="7"/>
  <c r="D288" i="7"/>
  <c r="H288" i="7"/>
  <c r="E288" i="7"/>
  <c r="G288" i="7"/>
  <c r="I288" i="7"/>
  <c r="K288" i="7"/>
  <c r="L288" i="7"/>
  <c r="D289" i="7"/>
  <c r="I289" i="7"/>
  <c r="E289" i="7"/>
  <c r="F289" i="7"/>
  <c r="H289" i="7"/>
  <c r="J289" i="7"/>
  <c r="D290" i="7"/>
  <c r="H290" i="7"/>
  <c r="E290" i="7"/>
  <c r="L290" i="7"/>
  <c r="F290" i="7"/>
  <c r="G290" i="7"/>
  <c r="I290" i="7"/>
  <c r="J290" i="7"/>
  <c r="K290" i="7"/>
  <c r="D291" i="7"/>
  <c r="I291" i="7"/>
  <c r="E291" i="7"/>
  <c r="F291" i="7"/>
  <c r="G291" i="7"/>
  <c r="J291" i="7"/>
  <c r="K291" i="7"/>
  <c r="L291" i="7"/>
  <c r="D292" i="7"/>
  <c r="E292" i="7"/>
  <c r="G292" i="7"/>
  <c r="H292" i="7"/>
  <c r="I292" i="7"/>
  <c r="K292" i="7"/>
  <c r="L292" i="7"/>
  <c r="D293" i="7"/>
  <c r="L293" i="7"/>
  <c r="E293" i="7"/>
  <c r="F293" i="7"/>
  <c r="H293" i="7"/>
  <c r="I293" i="7"/>
  <c r="D294" i="7"/>
  <c r="E294" i="7"/>
  <c r="L294" i="7"/>
  <c r="F294" i="7"/>
  <c r="G294" i="7"/>
  <c r="H294" i="7"/>
  <c r="I294" i="7"/>
  <c r="J294" i="7"/>
  <c r="K294" i="7"/>
  <c r="D295" i="7"/>
  <c r="I295" i="7"/>
  <c r="E295" i="7"/>
  <c r="F295" i="7"/>
  <c r="G295" i="7"/>
  <c r="J295" i="7"/>
  <c r="K295" i="7"/>
  <c r="L295" i="7"/>
  <c r="D296" i="7"/>
  <c r="E296" i="7"/>
  <c r="G296" i="7"/>
  <c r="H296" i="7"/>
  <c r="I296" i="7"/>
  <c r="K296" i="7"/>
  <c r="L296" i="7"/>
  <c r="D297" i="7"/>
  <c r="L297" i="7"/>
  <c r="E297" i="7"/>
  <c r="F297" i="7"/>
  <c r="H297" i="7"/>
  <c r="I297" i="7"/>
  <c r="D298" i="7"/>
  <c r="H298" i="7"/>
  <c r="E298" i="7"/>
  <c r="L298" i="7"/>
  <c r="F298" i="7"/>
  <c r="G298" i="7"/>
  <c r="I298" i="7"/>
  <c r="J298" i="7"/>
  <c r="K298" i="7"/>
  <c r="D299" i="7"/>
  <c r="I299" i="7"/>
  <c r="E299" i="7"/>
  <c r="F299" i="7"/>
  <c r="G299" i="7"/>
  <c r="H299" i="7"/>
  <c r="L299" i="7"/>
  <c r="D300" i="7"/>
  <c r="E300" i="7"/>
  <c r="G300" i="7"/>
  <c r="D301" i="7"/>
  <c r="F301" i="7"/>
  <c r="E301" i="7"/>
  <c r="L301" i="7"/>
  <c r="H301" i="7"/>
  <c r="I301" i="7"/>
  <c r="J301" i="7"/>
  <c r="D302" i="7"/>
  <c r="E302" i="7"/>
  <c r="L302" i="7"/>
  <c r="F302" i="7"/>
  <c r="H302" i="7"/>
  <c r="I302" i="7"/>
  <c r="J302" i="7"/>
  <c r="D303" i="7"/>
  <c r="I303" i="7"/>
  <c r="E303" i="7"/>
  <c r="F303" i="7"/>
  <c r="G303" i="7"/>
  <c r="H303" i="7"/>
  <c r="L303" i="7"/>
  <c r="D304" i="7"/>
  <c r="E304" i="7"/>
  <c r="G304" i="7"/>
  <c r="D305" i="7"/>
  <c r="F305" i="7"/>
  <c r="E305" i="7"/>
  <c r="L305" i="7"/>
  <c r="H305" i="7"/>
  <c r="I305" i="7"/>
  <c r="J305" i="7"/>
  <c r="D306" i="7"/>
  <c r="H306" i="7"/>
  <c r="E306" i="7"/>
  <c r="L306" i="7"/>
  <c r="F306" i="7"/>
  <c r="I306" i="7"/>
  <c r="J306" i="7"/>
  <c r="D307" i="7"/>
  <c r="I307" i="7"/>
  <c r="E307" i="7"/>
  <c r="G307" i="7"/>
  <c r="H307" i="7"/>
  <c r="J307" i="7"/>
  <c r="D308" i="7"/>
  <c r="E308" i="7"/>
  <c r="G308" i="7"/>
  <c r="D309" i="7"/>
  <c r="H309" i="7"/>
  <c r="E309" i="7"/>
  <c r="F309" i="7"/>
  <c r="I309" i="7"/>
  <c r="J309" i="7"/>
  <c r="L309" i="7"/>
  <c r="D310" i="7"/>
  <c r="E310" i="7"/>
  <c r="L310" i="7"/>
  <c r="F310" i="7"/>
  <c r="H310" i="7"/>
  <c r="I310" i="7"/>
  <c r="J310" i="7"/>
  <c r="D311" i="7"/>
  <c r="I311" i="7"/>
  <c r="E311" i="7"/>
  <c r="G311" i="7"/>
  <c r="H311" i="7"/>
  <c r="J311" i="7"/>
  <c r="D312" i="7"/>
  <c r="E312" i="7"/>
  <c r="G312" i="7"/>
  <c r="D313" i="7"/>
  <c r="H313" i="7"/>
  <c r="E313" i="7"/>
  <c r="G313" i="7"/>
  <c r="F313" i="7"/>
  <c r="I313" i="7"/>
  <c r="J313" i="7"/>
  <c r="K313" i="7"/>
  <c r="D314" i="7"/>
  <c r="H314" i="7"/>
  <c r="E314" i="7"/>
  <c r="G314" i="7"/>
  <c r="D315" i="7"/>
  <c r="I315" i="7"/>
  <c r="E315" i="7"/>
  <c r="F315" i="7"/>
  <c r="G315" i="7"/>
  <c r="H315" i="7"/>
  <c r="L315" i="7"/>
  <c r="D316" i="7"/>
  <c r="J316" i="7"/>
  <c r="E316" i="7"/>
  <c r="F316" i="7"/>
  <c r="G316" i="7"/>
  <c r="H316" i="7"/>
  <c r="I316" i="7"/>
  <c r="K316" i="7"/>
  <c r="L316" i="7"/>
  <c r="D317" i="7"/>
  <c r="H317" i="7"/>
  <c r="E317" i="7"/>
  <c r="K317" i="7"/>
  <c r="F317" i="7"/>
  <c r="D318" i="7"/>
  <c r="E318" i="7"/>
  <c r="L318" i="7"/>
  <c r="F318" i="7"/>
  <c r="G318" i="7"/>
  <c r="H318" i="7"/>
  <c r="I318" i="7"/>
  <c r="J318" i="7"/>
  <c r="K318" i="7"/>
  <c r="D319" i="7"/>
  <c r="E319" i="7"/>
  <c r="L319" i="7"/>
  <c r="F319" i="7"/>
  <c r="H319" i="7"/>
  <c r="I319" i="7"/>
  <c r="J319" i="7"/>
  <c r="D320" i="7"/>
  <c r="E320" i="7"/>
  <c r="L320" i="7"/>
  <c r="F320" i="7"/>
  <c r="G320" i="7"/>
  <c r="H320" i="7"/>
  <c r="I320" i="7"/>
  <c r="J320" i="7"/>
  <c r="K320" i="7"/>
  <c r="D321" i="7"/>
  <c r="E321" i="7"/>
  <c r="G321" i="7"/>
  <c r="L321" i="7"/>
  <c r="D322" i="7"/>
  <c r="E322" i="7"/>
  <c r="L322" i="7"/>
  <c r="D323" i="7"/>
  <c r="H323" i="7"/>
  <c r="E323" i="7"/>
  <c r="F323" i="7"/>
  <c r="D324" i="7"/>
  <c r="H324" i="7"/>
  <c r="E324" i="7"/>
  <c r="F324" i="7"/>
  <c r="G324" i="7"/>
  <c r="I324" i="7"/>
  <c r="J324" i="7"/>
  <c r="D325" i="7"/>
  <c r="J325" i="7"/>
  <c r="E325" i="7"/>
  <c r="F325" i="7"/>
  <c r="G325" i="7"/>
  <c r="H325" i="7"/>
  <c r="K325" i="7"/>
  <c r="L325" i="7"/>
  <c r="D326" i="7"/>
  <c r="F326" i="7"/>
  <c r="E326" i="7"/>
  <c r="K326" i="7"/>
  <c r="G326" i="7"/>
  <c r="H326" i="7"/>
  <c r="I326" i="7"/>
  <c r="L326" i="7"/>
  <c r="D327" i="7"/>
  <c r="E327" i="7"/>
  <c r="L327" i="7"/>
  <c r="F327" i="7"/>
  <c r="H327" i="7"/>
  <c r="I327" i="7"/>
  <c r="J327" i="7"/>
  <c r="D328" i="7"/>
  <c r="E328" i="7"/>
  <c r="L328" i="7"/>
  <c r="F328" i="7"/>
  <c r="G328" i="7"/>
  <c r="H328" i="7"/>
  <c r="I328" i="7"/>
  <c r="J328" i="7"/>
  <c r="K328" i="7"/>
  <c r="D329" i="7"/>
  <c r="E329" i="7"/>
  <c r="G329" i="7"/>
  <c r="D330" i="7"/>
  <c r="E330" i="7"/>
  <c r="K330" i="7"/>
  <c r="D331" i="7"/>
  <c r="F331" i="7"/>
  <c r="E331" i="7"/>
  <c r="D332" i="7"/>
  <c r="H332" i="7"/>
  <c r="E332" i="7"/>
  <c r="G332" i="7"/>
  <c r="F332" i="7"/>
  <c r="I332" i="7"/>
  <c r="J332" i="7"/>
  <c r="D11" i="6"/>
  <c r="P26" i="6" s="1"/>
  <c r="S26" i="6" s="1"/>
  <c r="U26" i="6" s="1"/>
  <c r="D12" i="6"/>
  <c r="D13" i="6"/>
  <c r="F4" i="6"/>
  <c r="G4" i="6"/>
  <c r="C7" i="6"/>
  <c r="E24" i="6"/>
  <c r="F24" i="6"/>
  <c r="C9" i="6"/>
  <c r="D9" i="6"/>
  <c r="F16" i="6"/>
  <c r="F17" i="6" s="1"/>
  <c r="C17" i="6"/>
  <c r="E21" i="6"/>
  <c r="F21" i="6"/>
  <c r="Q21" i="6"/>
  <c r="E22" i="6"/>
  <c r="F22" i="6"/>
  <c r="Q22" i="6"/>
  <c r="Q23" i="6"/>
  <c r="Q24" i="6"/>
  <c r="E25" i="6"/>
  <c r="F25" i="6"/>
  <c r="G25" i="6"/>
  <c r="J25" i="6"/>
  <c r="Q25" i="6"/>
  <c r="E26" i="6"/>
  <c r="F26" i="6"/>
  <c r="Q26" i="6"/>
  <c r="E27" i="6"/>
  <c r="F27" i="6"/>
  <c r="Q27" i="6"/>
  <c r="Q28" i="6"/>
  <c r="E29" i="6"/>
  <c r="F29" i="6"/>
  <c r="Q29" i="6"/>
  <c r="U29" i="6"/>
  <c r="Q30" i="6"/>
  <c r="Q31" i="6"/>
  <c r="E32" i="6"/>
  <c r="F32" i="6"/>
  <c r="Q32" i="6"/>
  <c r="Q33" i="6"/>
  <c r="E34" i="6"/>
  <c r="F34" i="6"/>
  <c r="Q34" i="6"/>
  <c r="E35" i="6"/>
  <c r="F35" i="6"/>
  <c r="G35" i="6"/>
  <c r="J35" i="6"/>
  <c r="Q35" i="6"/>
  <c r="E36" i="6"/>
  <c r="F36" i="6"/>
  <c r="Q36" i="6"/>
  <c r="E37" i="6"/>
  <c r="F37" i="6"/>
  <c r="Q37" i="6"/>
  <c r="Q38" i="6"/>
  <c r="U38" i="6"/>
  <c r="Q39" i="6"/>
  <c r="Q40" i="6"/>
  <c r="U40" i="6"/>
  <c r="E41" i="6"/>
  <c r="F41" i="6"/>
  <c r="Q41" i="6"/>
  <c r="E42" i="6"/>
  <c r="F42" i="6"/>
  <c r="G42" i="6"/>
  <c r="J42" i="6"/>
  <c r="Q42" i="6"/>
  <c r="E43" i="6"/>
  <c r="F43" i="6"/>
  <c r="Q43" i="6"/>
  <c r="E44" i="6"/>
  <c r="F44" i="6"/>
  <c r="Q44" i="6"/>
  <c r="E45" i="6"/>
  <c r="F45" i="6"/>
  <c r="Q45" i="6"/>
  <c r="Q46" i="6"/>
  <c r="E47" i="6"/>
  <c r="F47" i="6"/>
  <c r="G47" i="6"/>
  <c r="I47" i="6"/>
  <c r="Q47" i="6"/>
  <c r="E48" i="6"/>
  <c r="F48" i="6"/>
  <c r="Q48" i="6"/>
  <c r="Q49" i="6"/>
  <c r="E50" i="6"/>
  <c r="F50" i="6"/>
  <c r="Q50" i="6"/>
  <c r="U50" i="6"/>
  <c r="E51" i="6"/>
  <c r="F51" i="6"/>
  <c r="Q51" i="6"/>
  <c r="U51" i="6"/>
  <c r="Q52" i="6"/>
  <c r="Q53" i="6"/>
  <c r="E54" i="6"/>
  <c r="F54" i="6"/>
  <c r="Q54" i="6"/>
  <c r="Q55" i="6"/>
  <c r="E56" i="6"/>
  <c r="F56" i="6"/>
  <c r="G56" i="6"/>
  <c r="J56" i="6"/>
  <c r="Q56" i="6"/>
  <c r="Q57" i="6"/>
  <c r="Q58" i="6"/>
  <c r="E59" i="6"/>
  <c r="F59" i="6"/>
  <c r="G59" i="6"/>
  <c r="J59" i="6"/>
  <c r="Q59" i="6"/>
  <c r="E60" i="6"/>
  <c r="F60" i="6"/>
  <c r="Q60" i="6"/>
  <c r="Q61" i="6"/>
  <c r="E62" i="6"/>
  <c r="F62" i="6"/>
  <c r="Q62" i="6"/>
  <c r="E63" i="6"/>
  <c r="F63" i="6"/>
  <c r="Q63" i="6"/>
  <c r="E21" i="5"/>
  <c r="F21" i="5"/>
  <c r="Q21" i="5"/>
  <c r="E22" i="5"/>
  <c r="F22" i="5"/>
  <c r="G22" i="5"/>
  <c r="J22" i="5"/>
  <c r="E23" i="5"/>
  <c r="F23" i="5"/>
  <c r="G23" i="5"/>
  <c r="E24" i="5"/>
  <c r="F24" i="5"/>
  <c r="E25" i="5"/>
  <c r="F25" i="5"/>
  <c r="E26" i="5"/>
  <c r="F26" i="5"/>
  <c r="G26" i="5"/>
  <c r="E27" i="5"/>
  <c r="F27" i="5"/>
  <c r="E28" i="5"/>
  <c r="F28" i="5"/>
  <c r="G28" i="5"/>
  <c r="J28" i="5"/>
  <c r="E29" i="5"/>
  <c r="F29" i="5"/>
  <c r="G29" i="5"/>
  <c r="J29" i="5"/>
  <c r="E30" i="5"/>
  <c r="F30" i="5"/>
  <c r="E31" i="5"/>
  <c r="F31" i="5"/>
  <c r="Q22" i="5"/>
  <c r="Q23" i="5"/>
  <c r="Q24" i="5"/>
  <c r="Q25" i="5"/>
  <c r="Q26" i="5"/>
  <c r="Q27" i="5"/>
  <c r="Q28" i="5"/>
  <c r="Q29" i="5"/>
  <c r="Q30" i="5"/>
  <c r="Q31" i="5"/>
  <c r="J26" i="5"/>
  <c r="J23" i="5"/>
  <c r="X5" i="5"/>
  <c r="E15" i="5"/>
  <c r="C17" i="5"/>
  <c r="F22" i="2"/>
  <c r="E29" i="2"/>
  <c r="F29" i="2" s="1"/>
  <c r="U28" i="2"/>
  <c r="U37" i="2"/>
  <c r="U39" i="2"/>
  <c r="U50" i="2"/>
  <c r="U52" i="2"/>
  <c r="Q29" i="2"/>
  <c r="Q30" i="2"/>
  <c r="Q32" i="2"/>
  <c r="Q33" i="2"/>
  <c r="Q239" i="2"/>
  <c r="Q208" i="2"/>
  <c r="E325" i="3"/>
  <c r="G325" i="3"/>
  <c r="D325" i="3"/>
  <c r="H325" i="3"/>
  <c r="F325" i="3"/>
  <c r="J325" i="3"/>
  <c r="E324" i="3"/>
  <c r="D324" i="3"/>
  <c r="K324" i="3"/>
  <c r="H324" i="3"/>
  <c r="L324" i="3"/>
  <c r="I324" i="3"/>
  <c r="G324" i="3"/>
  <c r="E323" i="3"/>
  <c r="D323" i="3"/>
  <c r="H323" i="3"/>
  <c r="F323" i="3"/>
  <c r="L323" i="3"/>
  <c r="K323" i="3"/>
  <c r="J323" i="3"/>
  <c r="G323" i="3"/>
  <c r="E322" i="3"/>
  <c r="L322" i="3"/>
  <c r="D322" i="3"/>
  <c r="H322" i="3"/>
  <c r="F322" i="3"/>
  <c r="K322" i="3"/>
  <c r="J322" i="3"/>
  <c r="E321" i="3"/>
  <c r="D321" i="3"/>
  <c r="F321" i="3"/>
  <c r="H321" i="3"/>
  <c r="J321" i="3"/>
  <c r="I321" i="3"/>
  <c r="E320" i="3"/>
  <c r="D320" i="3"/>
  <c r="G320" i="3"/>
  <c r="E319" i="3"/>
  <c r="D319" i="3"/>
  <c r="F319" i="3"/>
  <c r="H319" i="3"/>
  <c r="L319" i="3"/>
  <c r="K319" i="3"/>
  <c r="J319" i="3"/>
  <c r="I319" i="3"/>
  <c r="G319" i="3"/>
  <c r="E318" i="3"/>
  <c r="D318" i="3"/>
  <c r="F318" i="3"/>
  <c r="H318" i="3"/>
  <c r="J318" i="3"/>
  <c r="I318" i="3"/>
  <c r="E317" i="3"/>
  <c r="D317" i="3"/>
  <c r="J317" i="3"/>
  <c r="F317" i="3"/>
  <c r="E316" i="3"/>
  <c r="D316" i="3"/>
  <c r="H316" i="3"/>
  <c r="G316" i="3"/>
  <c r="E315" i="3"/>
  <c r="D315" i="3"/>
  <c r="H315" i="3"/>
  <c r="F315" i="3"/>
  <c r="L315" i="3"/>
  <c r="K315" i="3"/>
  <c r="J315" i="3"/>
  <c r="G315" i="3"/>
  <c r="E314" i="3"/>
  <c r="D314" i="3"/>
  <c r="H314" i="3"/>
  <c r="F314" i="3"/>
  <c r="K314" i="3"/>
  <c r="J314" i="3"/>
  <c r="I314" i="3"/>
  <c r="E313" i="3"/>
  <c r="D313" i="3"/>
  <c r="J313" i="3"/>
  <c r="H313" i="3"/>
  <c r="I313" i="3"/>
  <c r="E312" i="3"/>
  <c r="D312" i="3"/>
  <c r="H312" i="3"/>
  <c r="I312" i="3"/>
  <c r="G312" i="3"/>
  <c r="E311" i="3"/>
  <c r="D311" i="3"/>
  <c r="H311" i="3"/>
  <c r="F311" i="3"/>
  <c r="L311" i="3"/>
  <c r="K311" i="3"/>
  <c r="J311" i="3"/>
  <c r="I311" i="3"/>
  <c r="G311" i="3"/>
  <c r="E310" i="3"/>
  <c r="D310" i="3"/>
  <c r="F310" i="3"/>
  <c r="H310" i="3"/>
  <c r="K310" i="3"/>
  <c r="J310" i="3"/>
  <c r="I310" i="3"/>
  <c r="E309" i="3"/>
  <c r="D309" i="3"/>
  <c r="J309" i="3"/>
  <c r="E308" i="3"/>
  <c r="D308" i="3"/>
  <c r="H308" i="3"/>
  <c r="G308" i="3"/>
  <c r="E307" i="3"/>
  <c r="D307" i="3"/>
  <c r="H307" i="3"/>
  <c r="F307" i="3"/>
  <c r="L307" i="3"/>
  <c r="K307" i="3"/>
  <c r="J307" i="3"/>
  <c r="I307" i="3"/>
  <c r="G307" i="3"/>
  <c r="E306" i="3"/>
  <c r="D306" i="3"/>
  <c r="H306" i="3"/>
  <c r="F306" i="3"/>
  <c r="J306" i="3"/>
  <c r="E305" i="3"/>
  <c r="D305" i="3"/>
  <c r="F305" i="3"/>
  <c r="I305" i="3"/>
  <c r="E304" i="3"/>
  <c r="D304" i="3"/>
  <c r="H304" i="3"/>
  <c r="I304" i="3"/>
  <c r="G304" i="3"/>
  <c r="E303" i="3"/>
  <c r="D303" i="3"/>
  <c r="H303" i="3"/>
  <c r="F303" i="3"/>
  <c r="L303" i="3"/>
  <c r="K303" i="3"/>
  <c r="J303" i="3"/>
  <c r="G303" i="3"/>
  <c r="E302" i="3"/>
  <c r="D302" i="3"/>
  <c r="F302" i="3"/>
  <c r="H302" i="3"/>
  <c r="J302" i="3"/>
  <c r="I302" i="3"/>
  <c r="E301" i="3"/>
  <c r="D301" i="3"/>
  <c r="F301" i="3"/>
  <c r="E300" i="3"/>
  <c r="D300" i="3"/>
  <c r="H300" i="3"/>
  <c r="G300" i="3"/>
  <c r="E299" i="3"/>
  <c r="D299" i="3"/>
  <c r="F299" i="3"/>
  <c r="H299" i="3"/>
  <c r="L299" i="3"/>
  <c r="K299" i="3"/>
  <c r="J299" i="3"/>
  <c r="I299" i="3"/>
  <c r="G299" i="3"/>
  <c r="E298" i="3"/>
  <c r="D298" i="3"/>
  <c r="H298" i="3"/>
  <c r="F298" i="3"/>
  <c r="J298" i="3"/>
  <c r="I298" i="3"/>
  <c r="E297" i="3"/>
  <c r="D297" i="3"/>
  <c r="F297" i="3"/>
  <c r="H297" i="3"/>
  <c r="L297" i="3"/>
  <c r="J297" i="3"/>
  <c r="I297" i="3"/>
  <c r="G297" i="3"/>
  <c r="E296" i="3"/>
  <c r="D296" i="3"/>
  <c r="H296" i="3"/>
  <c r="L296" i="3"/>
  <c r="K296" i="3"/>
  <c r="I296" i="3"/>
  <c r="G296" i="3"/>
  <c r="E295" i="3"/>
  <c r="K295" i="3"/>
  <c r="D295" i="3"/>
  <c r="H295" i="3"/>
  <c r="F295" i="3"/>
  <c r="L295" i="3"/>
  <c r="J295" i="3"/>
  <c r="I295" i="3"/>
  <c r="G295" i="3"/>
  <c r="E294" i="3"/>
  <c r="D294" i="3"/>
  <c r="K294" i="3"/>
  <c r="J294" i="3"/>
  <c r="I294" i="3"/>
  <c r="E293" i="3"/>
  <c r="D293" i="3"/>
  <c r="F293" i="3"/>
  <c r="H293" i="3"/>
  <c r="L293" i="3"/>
  <c r="J293" i="3"/>
  <c r="I293" i="3"/>
  <c r="G293" i="3"/>
  <c r="E292" i="3"/>
  <c r="D292" i="3"/>
  <c r="H292" i="3"/>
  <c r="L292" i="3"/>
  <c r="K292" i="3"/>
  <c r="I292" i="3"/>
  <c r="G292" i="3"/>
  <c r="E291" i="3"/>
  <c r="K291" i="3"/>
  <c r="D291" i="3"/>
  <c r="H291" i="3"/>
  <c r="F291" i="3"/>
  <c r="L291" i="3"/>
  <c r="J291" i="3"/>
  <c r="G291" i="3"/>
  <c r="E290" i="3"/>
  <c r="D290" i="3"/>
  <c r="F290" i="3"/>
  <c r="H290" i="3"/>
  <c r="K290" i="3"/>
  <c r="J290" i="3"/>
  <c r="I290" i="3"/>
  <c r="E289" i="3"/>
  <c r="D289" i="3"/>
  <c r="I289" i="3"/>
  <c r="F289" i="3"/>
  <c r="H289" i="3"/>
  <c r="L289" i="3"/>
  <c r="J289" i="3"/>
  <c r="G289" i="3"/>
  <c r="E288" i="3"/>
  <c r="D288" i="3"/>
  <c r="I288" i="3"/>
  <c r="H288" i="3"/>
  <c r="L288" i="3"/>
  <c r="K288" i="3"/>
  <c r="G288" i="3"/>
  <c r="E287" i="3"/>
  <c r="G287" i="3"/>
  <c r="D287" i="3"/>
  <c r="F287" i="3"/>
  <c r="H287" i="3"/>
  <c r="J287" i="3"/>
  <c r="I287" i="3"/>
  <c r="E286" i="3"/>
  <c r="D286" i="3"/>
  <c r="K286" i="3"/>
  <c r="J286" i="3"/>
  <c r="I286" i="3"/>
  <c r="E285" i="3"/>
  <c r="D285" i="3"/>
  <c r="F285" i="3"/>
  <c r="H285" i="3"/>
  <c r="L285" i="3"/>
  <c r="J285" i="3"/>
  <c r="I285" i="3"/>
  <c r="G285" i="3"/>
  <c r="E284" i="3"/>
  <c r="D284" i="3"/>
  <c r="H284" i="3"/>
  <c r="L284" i="3"/>
  <c r="K284" i="3"/>
  <c r="I284" i="3"/>
  <c r="G284" i="3"/>
  <c r="E283" i="3"/>
  <c r="K283" i="3"/>
  <c r="D283" i="3"/>
  <c r="H283" i="3"/>
  <c r="F283" i="3"/>
  <c r="L283" i="3"/>
  <c r="J283" i="3"/>
  <c r="G283" i="3"/>
  <c r="E282" i="3"/>
  <c r="D282" i="3"/>
  <c r="F282" i="3"/>
  <c r="H282" i="3"/>
  <c r="K282" i="3"/>
  <c r="J282" i="3"/>
  <c r="I282" i="3"/>
  <c r="E281" i="3"/>
  <c r="D281" i="3"/>
  <c r="I281" i="3"/>
  <c r="F281" i="3"/>
  <c r="H281" i="3"/>
  <c r="L281" i="3"/>
  <c r="J281" i="3"/>
  <c r="G281" i="3"/>
  <c r="E280" i="3"/>
  <c r="D280" i="3"/>
  <c r="I280" i="3"/>
  <c r="H280" i="3"/>
  <c r="L280" i="3"/>
  <c r="K280" i="3"/>
  <c r="G280" i="3"/>
  <c r="E279" i="3"/>
  <c r="G279" i="3"/>
  <c r="D279" i="3"/>
  <c r="F279" i="3"/>
  <c r="H279" i="3"/>
  <c r="J279" i="3"/>
  <c r="I279" i="3"/>
  <c r="E278" i="3"/>
  <c r="D278" i="3"/>
  <c r="K278" i="3"/>
  <c r="J278" i="3"/>
  <c r="I278" i="3"/>
  <c r="E277" i="3"/>
  <c r="D277" i="3"/>
  <c r="F277" i="3"/>
  <c r="H277" i="3"/>
  <c r="L277" i="3"/>
  <c r="J277" i="3"/>
  <c r="I277" i="3"/>
  <c r="G277" i="3"/>
  <c r="E276" i="3"/>
  <c r="D276" i="3"/>
  <c r="H276" i="3"/>
  <c r="L276" i="3"/>
  <c r="K276" i="3"/>
  <c r="I276" i="3"/>
  <c r="G276" i="3"/>
  <c r="E275" i="3"/>
  <c r="K275" i="3"/>
  <c r="D275" i="3"/>
  <c r="H275" i="3"/>
  <c r="F275" i="3"/>
  <c r="L275" i="3"/>
  <c r="J275" i="3"/>
  <c r="I275" i="3"/>
  <c r="G275" i="3"/>
  <c r="E274" i="3"/>
  <c r="D274" i="3"/>
  <c r="K274" i="3"/>
  <c r="J274" i="3"/>
  <c r="I274" i="3"/>
  <c r="E273" i="3"/>
  <c r="D273" i="3"/>
  <c r="F273" i="3"/>
  <c r="H273" i="3"/>
  <c r="L273" i="3"/>
  <c r="J273" i="3"/>
  <c r="I273" i="3"/>
  <c r="G273" i="3"/>
  <c r="E272" i="3"/>
  <c r="D272" i="3"/>
  <c r="H272" i="3"/>
  <c r="L272" i="3"/>
  <c r="K272" i="3"/>
  <c r="I272" i="3"/>
  <c r="G272" i="3"/>
  <c r="E271" i="3"/>
  <c r="K271" i="3"/>
  <c r="D271" i="3"/>
  <c r="H271" i="3"/>
  <c r="F271" i="3"/>
  <c r="L271" i="3"/>
  <c r="J271" i="3"/>
  <c r="I271" i="3"/>
  <c r="G271" i="3"/>
  <c r="E270" i="3"/>
  <c r="D270" i="3"/>
  <c r="K270" i="3"/>
  <c r="J270" i="3"/>
  <c r="I270" i="3"/>
  <c r="E269" i="3"/>
  <c r="D269" i="3"/>
  <c r="F269" i="3"/>
  <c r="H269" i="3"/>
  <c r="L269" i="3"/>
  <c r="J269" i="3"/>
  <c r="I269" i="3"/>
  <c r="G269" i="3"/>
  <c r="E268" i="3"/>
  <c r="D268" i="3"/>
  <c r="H268" i="3"/>
  <c r="L268" i="3"/>
  <c r="K268" i="3"/>
  <c r="I268" i="3"/>
  <c r="G268" i="3"/>
  <c r="E267" i="3"/>
  <c r="K267" i="3"/>
  <c r="D267" i="3"/>
  <c r="H267" i="3"/>
  <c r="F267" i="3"/>
  <c r="L267" i="3"/>
  <c r="J267" i="3"/>
  <c r="I267" i="3"/>
  <c r="G267" i="3"/>
  <c r="E266" i="3"/>
  <c r="D266" i="3"/>
  <c r="K266" i="3"/>
  <c r="J266" i="3"/>
  <c r="I266" i="3"/>
  <c r="E265" i="3"/>
  <c r="D265" i="3"/>
  <c r="F265" i="3"/>
  <c r="H265" i="3"/>
  <c r="L265" i="3"/>
  <c r="J265" i="3"/>
  <c r="I265" i="3"/>
  <c r="G265" i="3"/>
  <c r="E264" i="3"/>
  <c r="D264" i="3"/>
  <c r="H264" i="3"/>
  <c r="L264" i="3"/>
  <c r="K264" i="3"/>
  <c r="I264" i="3"/>
  <c r="G264" i="3"/>
  <c r="E263" i="3"/>
  <c r="D263" i="3"/>
  <c r="H263" i="3"/>
  <c r="F263" i="3"/>
  <c r="L263" i="3"/>
  <c r="J263" i="3"/>
  <c r="E262" i="3"/>
  <c r="D262" i="3"/>
  <c r="F262" i="3"/>
  <c r="H262" i="3"/>
  <c r="K262" i="3"/>
  <c r="J262" i="3"/>
  <c r="I262" i="3"/>
  <c r="E261" i="3"/>
  <c r="D261" i="3"/>
  <c r="H261" i="3"/>
  <c r="F261" i="3"/>
  <c r="L261" i="3"/>
  <c r="J261" i="3"/>
  <c r="E260" i="3"/>
  <c r="D260" i="3"/>
  <c r="I260" i="3"/>
  <c r="H260" i="3"/>
  <c r="L260" i="3"/>
  <c r="K260" i="3"/>
  <c r="G260" i="3"/>
  <c r="E259" i="3"/>
  <c r="D259" i="3"/>
  <c r="H259" i="3"/>
  <c r="F259" i="3"/>
  <c r="L259" i="3"/>
  <c r="J259" i="3"/>
  <c r="I259" i="3"/>
  <c r="E258" i="3"/>
  <c r="D258" i="3"/>
  <c r="F258" i="3"/>
  <c r="H258" i="3"/>
  <c r="K258" i="3"/>
  <c r="J258" i="3"/>
  <c r="I258" i="3"/>
  <c r="E257" i="3"/>
  <c r="D257" i="3"/>
  <c r="H257" i="3"/>
  <c r="F257" i="3"/>
  <c r="L257" i="3"/>
  <c r="J257" i="3"/>
  <c r="E256" i="3"/>
  <c r="D256" i="3"/>
  <c r="I256" i="3"/>
  <c r="H256" i="3"/>
  <c r="L256" i="3"/>
  <c r="K256" i="3"/>
  <c r="G256" i="3"/>
  <c r="E255" i="3"/>
  <c r="D255" i="3"/>
  <c r="H255" i="3"/>
  <c r="F255" i="3"/>
  <c r="L255" i="3"/>
  <c r="J255" i="3"/>
  <c r="E254" i="3"/>
  <c r="D254" i="3"/>
  <c r="I254" i="3"/>
  <c r="F254" i="3"/>
  <c r="H254" i="3"/>
  <c r="K254" i="3"/>
  <c r="J254" i="3"/>
  <c r="E253" i="3"/>
  <c r="G253" i="3"/>
  <c r="D253" i="3"/>
  <c r="H253" i="3"/>
  <c r="J253" i="3"/>
  <c r="E252" i="3"/>
  <c r="D252" i="3"/>
  <c r="I252" i="3"/>
  <c r="H252" i="3"/>
  <c r="L252" i="3"/>
  <c r="K252" i="3"/>
  <c r="G252" i="3"/>
  <c r="E251" i="3"/>
  <c r="G251" i="3"/>
  <c r="D251" i="3"/>
  <c r="F251" i="3"/>
  <c r="H251" i="3"/>
  <c r="L251" i="3"/>
  <c r="J251" i="3"/>
  <c r="I251" i="3"/>
  <c r="E250" i="3"/>
  <c r="L250" i="3"/>
  <c r="D250" i="3"/>
  <c r="F250" i="3"/>
  <c r="H250" i="3"/>
  <c r="K250" i="3"/>
  <c r="J250" i="3"/>
  <c r="I250" i="3"/>
  <c r="G250" i="3"/>
  <c r="E249" i="3"/>
  <c r="L249" i="3"/>
  <c r="D249" i="3"/>
  <c r="F249" i="3"/>
  <c r="H249" i="3"/>
  <c r="K249" i="3"/>
  <c r="J249" i="3"/>
  <c r="I249" i="3"/>
  <c r="E248" i="3"/>
  <c r="G248" i="3"/>
  <c r="D248" i="3"/>
  <c r="F248" i="3"/>
  <c r="E247" i="3"/>
  <c r="D247" i="3"/>
  <c r="H247" i="3"/>
  <c r="L247" i="3"/>
  <c r="G247" i="3"/>
  <c r="E246" i="3"/>
  <c r="D246" i="3"/>
  <c r="H246" i="3"/>
  <c r="F246" i="3"/>
  <c r="L246" i="3"/>
  <c r="K246" i="3"/>
  <c r="J246" i="3"/>
  <c r="G246" i="3"/>
  <c r="E245" i="3"/>
  <c r="L245" i="3"/>
  <c r="D245" i="3"/>
  <c r="F245" i="3"/>
  <c r="H245" i="3"/>
  <c r="K245" i="3"/>
  <c r="J245" i="3"/>
  <c r="I245" i="3"/>
  <c r="E244" i="3"/>
  <c r="L244" i="3"/>
  <c r="D244" i="3"/>
  <c r="F244" i="3"/>
  <c r="H244" i="3"/>
  <c r="J244" i="3"/>
  <c r="I244" i="3"/>
  <c r="E243" i="3"/>
  <c r="D243" i="3"/>
  <c r="L243" i="3"/>
  <c r="H243" i="3"/>
  <c r="I243" i="3"/>
  <c r="G243" i="3"/>
  <c r="E242" i="3"/>
  <c r="D242" i="3"/>
  <c r="F242" i="3"/>
  <c r="H242" i="3"/>
  <c r="L242" i="3"/>
  <c r="J242" i="3"/>
  <c r="I242" i="3"/>
  <c r="G242" i="3"/>
  <c r="E241" i="3"/>
  <c r="D241" i="3"/>
  <c r="F241" i="3"/>
  <c r="H241" i="3"/>
  <c r="I241" i="3"/>
  <c r="E240" i="3"/>
  <c r="G240" i="3"/>
  <c r="D240" i="3"/>
  <c r="F240" i="3"/>
  <c r="E239" i="3"/>
  <c r="D239" i="3"/>
  <c r="H239" i="3"/>
  <c r="L239" i="3"/>
  <c r="G239" i="3"/>
  <c r="E238" i="3"/>
  <c r="D238" i="3"/>
  <c r="H238" i="3"/>
  <c r="F238" i="3"/>
  <c r="L238" i="3"/>
  <c r="K238" i="3"/>
  <c r="J238" i="3"/>
  <c r="G238" i="3"/>
  <c r="E237" i="3"/>
  <c r="L237" i="3"/>
  <c r="D237" i="3"/>
  <c r="H237" i="3"/>
  <c r="F237" i="3"/>
  <c r="K237" i="3"/>
  <c r="J237" i="3"/>
  <c r="I237" i="3"/>
  <c r="E236" i="3"/>
  <c r="L236" i="3"/>
  <c r="D236" i="3"/>
  <c r="F236" i="3"/>
  <c r="H236" i="3"/>
  <c r="J236" i="3"/>
  <c r="I236" i="3"/>
  <c r="E235" i="3"/>
  <c r="D235" i="3"/>
  <c r="L235" i="3"/>
  <c r="H235" i="3"/>
  <c r="I235" i="3"/>
  <c r="G235" i="3"/>
  <c r="E234" i="3"/>
  <c r="D234" i="3"/>
  <c r="F234" i="3"/>
  <c r="H234" i="3"/>
  <c r="L234" i="3"/>
  <c r="J234" i="3"/>
  <c r="I234" i="3"/>
  <c r="G234" i="3"/>
  <c r="E233" i="3"/>
  <c r="D233" i="3"/>
  <c r="F233" i="3"/>
  <c r="H233" i="3"/>
  <c r="I233" i="3"/>
  <c r="E232" i="3"/>
  <c r="G232" i="3"/>
  <c r="D232" i="3"/>
  <c r="F232" i="3"/>
  <c r="E231" i="3"/>
  <c r="D231" i="3"/>
  <c r="H231" i="3"/>
  <c r="L231" i="3"/>
  <c r="G231" i="3"/>
  <c r="E230" i="3"/>
  <c r="D230" i="3"/>
  <c r="H230" i="3"/>
  <c r="F230" i="3"/>
  <c r="L230" i="3"/>
  <c r="K230" i="3"/>
  <c r="J230" i="3"/>
  <c r="G230" i="3"/>
  <c r="E229" i="3"/>
  <c r="L229" i="3"/>
  <c r="D229" i="3"/>
  <c r="H229" i="3"/>
  <c r="F229" i="3"/>
  <c r="K229" i="3"/>
  <c r="J229" i="3"/>
  <c r="I229" i="3"/>
  <c r="E228" i="3"/>
  <c r="L228" i="3"/>
  <c r="D228" i="3"/>
  <c r="F228" i="3"/>
  <c r="H228" i="3"/>
  <c r="J228" i="3"/>
  <c r="I228" i="3"/>
  <c r="E227" i="3"/>
  <c r="D227" i="3"/>
  <c r="L227" i="3"/>
  <c r="H227" i="3"/>
  <c r="I227" i="3"/>
  <c r="G227" i="3"/>
  <c r="E226" i="3"/>
  <c r="D226" i="3"/>
  <c r="F226" i="3"/>
  <c r="H226" i="3"/>
  <c r="L226" i="3"/>
  <c r="J226" i="3"/>
  <c r="I226" i="3"/>
  <c r="G226" i="3"/>
  <c r="E225" i="3"/>
  <c r="D225" i="3"/>
  <c r="F225" i="3"/>
  <c r="H225" i="3"/>
  <c r="I225" i="3"/>
  <c r="E224" i="3"/>
  <c r="G224" i="3"/>
  <c r="D224" i="3"/>
  <c r="F224" i="3"/>
  <c r="E223" i="3"/>
  <c r="D223" i="3"/>
  <c r="H223" i="3"/>
  <c r="L223" i="3"/>
  <c r="G223" i="3"/>
  <c r="E222" i="3"/>
  <c r="D222" i="3"/>
  <c r="H222" i="3"/>
  <c r="F222" i="3"/>
  <c r="L222" i="3"/>
  <c r="K222" i="3"/>
  <c r="J222" i="3"/>
  <c r="G222" i="3"/>
  <c r="E221" i="3"/>
  <c r="L221" i="3"/>
  <c r="D221" i="3"/>
  <c r="F221" i="3"/>
  <c r="H221" i="3"/>
  <c r="K221" i="3"/>
  <c r="J221" i="3"/>
  <c r="I221" i="3"/>
  <c r="E220" i="3"/>
  <c r="L220" i="3"/>
  <c r="D220" i="3"/>
  <c r="F220" i="3"/>
  <c r="H220" i="3"/>
  <c r="J220" i="3"/>
  <c r="I220" i="3"/>
  <c r="G220" i="3"/>
  <c r="E219" i="3"/>
  <c r="D219" i="3"/>
  <c r="L219" i="3"/>
  <c r="H219" i="3"/>
  <c r="I219" i="3"/>
  <c r="G219" i="3"/>
  <c r="E218" i="3"/>
  <c r="D218" i="3"/>
  <c r="H218" i="3"/>
  <c r="F218" i="3"/>
  <c r="L218" i="3"/>
  <c r="J218" i="3"/>
  <c r="I218" i="3"/>
  <c r="G218" i="3"/>
  <c r="E217" i="3"/>
  <c r="D217" i="3"/>
  <c r="F217" i="3"/>
  <c r="H217" i="3"/>
  <c r="I217" i="3"/>
  <c r="E216" i="3"/>
  <c r="G216" i="3"/>
  <c r="D216" i="3"/>
  <c r="F216" i="3"/>
  <c r="E215" i="3"/>
  <c r="D215" i="3"/>
  <c r="H215" i="3"/>
  <c r="L215" i="3"/>
  <c r="G215" i="3"/>
  <c r="E214" i="3"/>
  <c r="D214" i="3"/>
  <c r="H214" i="3"/>
  <c r="F214" i="3"/>
  <c r="L214" i="3"/>
  <c r="K214" i="3"/>
  <c r="J214" i="3"/>
  <c r="I214" i="3"/>
  <c r="G214" i="3"/>
  <c r="E213" i="3"/>
  <c r="L213" i="3"/>
  <c r="D213" i="3"/>
  <c r="F213" i="3"/>
  <c r="H213" i="3"/>
  <c r="K213" i="3"/>
  <c r="J213" i="3"/>
  <c r="I213" i="3"/>
  <c r="E212" i="3"/>
  <c r="L212" i="3"/>
  <c r="D212" i="3"/>
  <c r="F212" i="3"/>
  <c r="H212" i="3"/>
  <c r="J212" i="3"/>
  <c r="I212" i="3"/>
  <c r="G212" i="3"/>
  <c r="E211" i="3"/>
  <c r="D211" i="3"/>
  <c r="L211" i="3"/>
  <c r="H211" i="3"/>
  <c r="I211" i="3"/>
  <c r="G211" i="3"/>
  <c r="E210" i="3"/>
  <c r="D210" i="3"/>
  <c r="H210" i="3"/>
  <c r="F210" i="3"/>
  <c r="L210" i="3"/>
  <c r="J210" i="3"/>
  <c r="I210" i="3"/>
  <c r="G210" i="3"/>
  <c r="E209" i="3"/>
  <c r="D209" i="3"/>
  <c r="F209" i="3"/>
  <c r="I209" i="3"/>
  <c r="E208" i="3"/>
  <c r="D208" i="3"/>
  <c r="E207" i="3"/>
  <c r="D207" i="3"/>
  <c r="L207" i="3"/>
  <c r="G207" i="3"/>
  <c r="E206" i="3"/>
  <c r="D206" i="3"/>
  <c r="H206" i="3"/>
  <c r="F206" i="3"/>
  <c r="L206" i="3"/>
  <c r="K206" i="3"/>
  <c r="J206" i="3"/>
  <c r="I206" i="3"/>
  <c r="G206" i="3"/>
  <c r="E205" i="3"/>
  <c r="L205" i="3"/>
  <c r="D205" i="3"/>
  <c r="F205" i="3"/>
  <c r="H205" i="3"/>
  <c r="K205" i="3"/>
  <c r="J205" i="3"/>
  <c r="I205" i="3"/>
  <c r="E204" i="3"/>
  <c r="G204" i="3"/>
  <c r="D204" i="3"/>
  <c r="F204" i="3"/>
  <c r="H204" i="3"/>
  <c r="J204" i="3"/>
  <c r="I204" i="3"/>
  <c r="E203" i="3"/>
  <c r="D203" i="3"/>
  <c r="H203" i="3"/>
  <c r="G203" i="3"/>
  <c r="E202" i="3"/>
  <c r="G202" i="3"/>
  <c r="D202" i="3"/>
  <c r="H202" i="3"/>
  <c r="F202" i="3"/>
  <c r="L202" i="3"/>
  <c r="J202" i="3"/>
  <c r="E201" i="3"/>
  <c r="K201" i="3"/>
  <c r="D201" i="3"/>
  <c r="H201" i="3"/>
  <c r="E200" i="3"/>
  <c r="G200" i="3"/>
  <c r="D200" i="3"/>
  <c r="F200" i="3"/>
  <c r="J200" i="3"/>
  <c r="E199" i="3"/>
  <c r="D199" i="3"/>
  <c r="H199" i="3"/>
  <c r="L199" i="3"/>
  <c r="I199" i="3"/>
  <c r="G199" i="3"/>
  <c r="E198" i="3"/>
  <c r="G198" i="3"/>
  <c r="D198" i="3"/>
  <c r="H198" i="3"/>
  <c r="F198" i="3"/>
  <c r="L198" i="3"/>
  <c r="J198" i="3"/>
  <c r="I198" i="3"/>
  <c r="E197" i="3"/>
  <c r="D197" i="3"/>
  <c r="K197" i="3"/>
  <c r="F197" i="3"/>
  <c r="J197" i="3"/>
  <c r="I197" i="3"/>
  <c r="E196" i="3"/>
  <c r="D196" i="3"/>
  <c r="F196" i="3"/>
  <c r="H196" i="3"/>
  <c r="L196" i="3"/>
  <c r="J196" i="3"/>
  <c r="I196" i="3"/>
  <c r="G196" i="3"/>
  <c r="E195" i="3"/>
  <c r="D195" i="3"/>
  <c r="H195" i="3"/>
  <c r="L195" i="3"/>
  <c r="K195" i="3"/>
  <c r="I195" i="3"/>
  <c r="G195" i="3"/>
  <c r="E194" i="3"/>
  <c r="G194" i="3"/>
  <c r="D194" i="3"/>
  <c r="H194" i="3"/>
  <c r="F194" i="3"/>
  <c r="L194" i="3"/>
  <c r="J194" i="3"/>
  <c r="I194" i="3"/>
  <c r="E193" i="3"/>
  <c r="D193" i="3"/>
  <c r="K193" i="3"/>
  <c r="F193" i="3"/>
  <c r="J193" i="3"/>
  <c r="I193" i="3"/>
  <c r="E192" i="3"/>
  <c r="D192" i="3"/>
  <c r="F192" i="3"/>
  <c r="H192" i="3"/>
  <c r="L192" i="3"/>
  <c r="J192" i="3"/>
  <c r="I192" i="3"/>
  <c r="G192" i="3"/>
  <c r="E191" i="3"/>
  <c r="D191" i="3"/>
  <c r="H191" i="3"/>
  <c r="L191" i="3"/>
  <c r="K191" i="3"/>
  <c r="I191" i="3"/>
  <c r="G191" i="3"/>
  <c r="E190" i="3"/>
  <c r="D190" i="3"/>
  <c r="H190" i="3"/>
  <c r="F190" i="3"/>
  <c r="L190" i="3"/>
  <c r="J190" i="3"/>
  <c r="I190" i="3"/>
  <c r="E189" i="3"/>
  <c r="D189" i="3"/>
  <c r="K189" i="3"/>
  <c r="F189" i="3"/>
  <c r="J189" i="3"/>
  <c r="I189" i="3"/>
  <c r="E188" i="3"/>
  <c r="D188" i="3"/>
  <c r="F188" i="3"/>
  <c r="H188" i="3"/>
  <c r="L188" i="3"/>
  <c r="J188" i="3"/>
  <c r="I188" i="3"/>
  <c r="E187" i="3"/>
  <c r="D187" i="3"/>
  <c r="H187" i="3"/>
  <c r="L187" i="3"/>
  <c r="K187" i="3"/>
  <c r="I187" i="3"/>
  <c r="G187" i="3"/>
  <c r="E186" i="3"/>
  <c r="D186" i="3"/>
  <c r="H186" i="3"/>
  <c r="F186" i="3"/>
  <c r="L186" i="3"/>
  <c r="J186" i="3"/>
  <c r="E185" i="3"/>
  <c r="D185" i="3"/>
  <c r="F185" i="3"/>
  <c r="H185" i="3"/>
  <c r="K185" i="3"/>
  <c r="J185" i="3"/>
  <c r="I185" i="3"/>
  <c r="E184" i="3"/>
  <c r="D184" i="3"/>
  <c r="F184" i="3"/>
  <c r="J184" i="3"/>
  <c r="E183" i="3"/>
  <c r="D183" i="3"/>
  <c r="I183" i="3"/>
  <c r="H183" i="3"/>
  <c r="L183" i="3"/>
  <c r="K183" i="3"/>
  <c r="G183" i="3"/>
  <c r="E182" i="3"/>
  <c r="D182" i="3"/>
  <c r="F182" i="3"/>
  <c r="H182" i="3"/>
  <c r="L182" i="3"/>
  <c r="J182" i="3"/>
  <c r="I182" i="3"/>
  <c r="E181" i="3"/>
  <c r="D181" i="3"/>
  <c r="K181" i="3"/>
  <c r="F181" i="3"/>
  <c r="J181" i="3"/>
  <c r="I181" i="3"/>
  <c r="E180" i="3"/>
  <c r="D180" i="3"/>
  <c r="F180" i="3"/>
  <c r="H180" i="3"/>
  <c r="L180" i="3"/>
  <c r="J180" i="3"/>
  <c r="I180" i="3"/>
  <c r="E179" i="3"/>
  <c r="D179" i="3"/>
  <c r="H179" i="3"/>
  <c r="L179" i="3"/>
  <c r="K179" i="3"/>
  <c r="I179" i="3"/>
  <c r="G179" i="3"/>
  <c r="E178" i="3"/>
  <c r="D178" i="3"/>
  <c r="H178" i="3"/>
  <c r="F178" i="3"/>
  <c r="L178" i="3"/>
  <c r="J178" i="3"/>
  <c r="I178" i="3"/>
  <c r="E177" i="3"/>
  <c r="D177" i="3"/>
  <c r="K177" i="3"/>
  <c r="F177" i="3"/>
  <c r="J177" i="3"/>
  <c r="I177" i="3"/>
  <c r="E176" i="3"/>
  <c r="D176" i="3"/>
  <c r="F176" i="3"/>
  <c r="H176" i="3"/>
  <c r="L176" i="3"/>
  <c r="J176" i="3"/>
  <c r="I176" i="3"/>
  <c r="E175" i="3"/>
  <c r="D175" i="3"/>
  <c r="H175" i="3"/>
  <c r="L175" i="3"/>
  <c r="K175" i="3"/>
  <c r="I175" i="3"/>
  <c r="G175" i="3"/>
  <c r="E174" i="3"/>
  <c r="D174" i="3"/>
  <c r="H174" i="3"/>
  <c r="F174" i="3"/>
  <c r="L174" i="3"/>
  <c r="J174" i="3"/>
  <c r="I174" i="3"/>
  <c r="E173" i="3"/>
  <c r="D173" i="3"/>
  <c r="K173" i="3"/>
  <c r="F173" i="3"/>
  <c r="J173" i="3"/>
  <c r="I173" i="3"/>
  <c r="E172" i="3"/>
  <c r="D172" i="3"/>
  <c r="F172" i="3"/>
  <c r="H172" i="3"/>
  <c r="L172" i="3"/>
  <c r="J172" i="3"/>
  <c r="I172" i="3"/>
  <c r="E171" i="3"/>
  <c r="D171" i="3"/>
  <c r="H171" i="3"/>
  <c r="L171" i="3"/>
  <c r="K171" i="3"/>
  <c r="I171" i="3"/>
  <c r="G171" i="3"/>
  <c r="E170" i="3"/>
  <c r="D170" i="3"/>
  <c r="H170" i="3"/>
  <c r="F170" i="3"/>
  <c r="L170" i="3"/>
  <c r="J170" i="3"/>
  <c r="E169" i="3"/>
  <c r="D169" i="3"/>
  <c r="F169" i="3"/>
  <c r="H169" i="3"/>
  <c r="K169" i="3"/>
  <c r="J169" i="3"/>
  <c r="I169" i="3"/>
  <c r="E168" i="3"/>
  <c r="D168" i="3"/>
  <c r="F168" i="3"/>
  <c r="J168" i="3"/>
  <c r="E167" i="3"/>
  <c r="D167" i="3"/>
  <c r="I167" i="3"/>
  <c r="H167" i="3"/>
  <c r="L167" i="3"/>
  <c r="K167" i="3"/>
  <c r="G167" i="3"/>
  <c r="E166" i="3"/>
  <c r="D166" i="3"/>
  <c r="F166" i="3"/>
  <c r="H166" i="3"/>
  <c r="L166" i="3"/>
  <c r="J166" i="3"/>
  <c r="I166" i="3"/>
  <c r="E165" i="3"/>
  <c r="D165" i="3"/>
  <c r="K165" i="3"/>
  <c r="F165" i="3"/>
  <c r="J165" i="3"/>
  <c r="I165" i="3"/>
  <c r="E164" i="3"/>
  <c r="D164" i="3"/>
  <c r="F164" i="3"/>
  <c r="H164" i="3"/>
  <c r="L164" i="3"/>
  <c r="J164" i="3"/>
  <c r="I164" i="3"/>
  <c r="E163" i="3"/>
  <c r="D163" i="3"/>
  <c r="H163" i="3"/>
  <c r="L163" i="3"/>
  <c r="K163" i="3"/>
  <c r="I163" i="3"/>
  <c r="G163" i="3"/>
  <c r="E162" i="3"/>
  <c r="D162" i="3"/>
  <c r="H162" i="3"/>
  <c r="F162" i="3"/>
  <c r="L162" i="3"/>
  <c r="J162" i="3"/>
  <c r="I162" i="3"/>
  <c r="E161" i="3"/>
  <c r="D161" i="3"/>
  <c r="K161" i="3"/>
  <c r="F161" i="3"/>
  <c r="J161" i="3"/>
  <c r="I161" i="3"/>
  <c r="E160" i="3"/>
  <c r="D160" i="3"/>
  <c r="F160" i="3"/>
  <c r="H160" i="3"/>
  <c r="L160" i="3"/>
  <c r="J160" i="3"/>
  <c r="I160" i="3"/>
  <c r="E159" i="3"/>
  <c r="D159" i="3"/>
  <c r="H159" i="3"/>
  <c r="L159" i="3"/>
  <c r="K159" i="3"/>
  <c r="I159" i="3"/>
  <c r="G159" i="3"/>
  <c r="E158" i="3"/>
  <c r="D158" i="3"/>
  <c r="H158" i="3"/>
  <c r="F158" i="3"/>
  <c r="L158" i="3"/>
  <c r="J158" i="3"/>
  <c r="I158" i="3"/>
  <c r="E157" i="3"/>
  <c r="D157" i="3"/>
  <c r="K157" i="3"/>
  <c r="F157" i="3"/>
  <c r="J157" i="3"/>
  <c r="I157" i="3"/>
  <c r="E156" i="3"/>
  <c r="D156" i="3"/>
  <c r="F156" i="3"/>
  <c r="H156" i="3"/>
  <c r="L156" i="3"/>
  <c r="J156" i="3"/>
  <c r="I156" i="3"/>
  <c r="E155" i="3"/>
  <c r="D155" i="3"/>
  <c r="H155" i="3"/>
  <c r="L155" i="3"/>
  <c r="K155" i="3"/>
  <c r="I155" i="3"/>
  <c r="G155" i="3"/>
  <c r="E154" i="3"/>
  <c r="D154" i="3"/>
  <c r="H154" i="3"/>
  <c r="F154" i="3"/>
  <c r="L154" i="3"/>
  <c r="J154" i="3"/>
  <c r="E153" i="3"/>
  <c r="D153" i="3"/>
  <c r="F153" i="3"/>
  <c r="H153" i="3"/>
  <c r="K153" i="3"/>
  <c r="J153" i="3"/>
  <c r="I153" i="3"/>
  <c r="E152" i="3"/>
  <c r="D152" i="3"/>
  <c r="F152" i="3"/>
  <c r="J152" i="3"/>
  <c r="E151" i="3"/>
  <c r="D151" i="3"/>
  <c r="I151" i="3"/>
  <c r="H151" i="3"/>
  <c r="K151" i="3"/>
  <c r="G151" i="3"/>
  <c r="E150" i="3"/>
  <c r="D150" i="3"/>
  <c r="F150" i="3"/>
  <c r="H150" i="3"/>
  <c r="L150" i="3"/>
  <c r="J150" i="3"/>
  <c r="I150" i="3"/>
  <c r="E149" i="3"/>
  <c r="D149" i="3"/>
  <c r="K149" i="3"/>
  <c r="F149" i="3"/>
  <c r="J149" i="3"/>
  <c r="I149" i="3"/>
  <c r="E148" i="3"/>
  <c r="D148" i="3"/>
  <c r="F148" i="3"/>
  <c r="H148" i="3"/>
  <c r="L148" i="3"/>
  <c r="J148" i="3"/>
  <c r="I148" i="3"/>
  <c r="E147" i="3"/>
  <c r="D147" i="3"/>
  <c r="H147" i="3"/>
  <c r="L147" i="3"/>
  <c r="K147" i="3"/>
  <c r="I147" i="3"/>
  <c r="G147" i="3"/>
  <c r="E146" i="3"/>
  <c r="D146" i="3"/>
  <c r="H146" i="3"/>
  <c r="F146" i="3"/>
  <c r="L146" i="3"/>
  <c r="J146" i="3"/>
  <c r="E145" i="3"/>
  <c r="D145" i="3"/>
  <c r="F145" i="3"/>
  <c r="H145" i="3"/>
  <c r="K145" i="3"/>
  <c r="J145" i="3"/>
  <c r="I145" i="3"/>
  <c r="E144" i="3"/>
  <c r="D144" i="3"/>
  <c r="F144" i="3"/>
  <c r="J144" i="3"/>
  <c r="E143" i="3"/>
  <c r="D143" i="3"/>
  <c r="I143" i="3"/>
  <c r="H143" i="3"/>
  <c r="K143" i="3"/>
  <c r="G143" i="3"/>
  <c r="E142" i="3"/>
  <c r="D142" i="3"/>
  <c r="H142" i="3"/>
  <c r="F142" i="3"/>
  <c r="L142" i="3"/>
  <c r="K142" i="3"/>
  <c r="J142" i="3"/>
  <c r="I142" i="3"/>
  <c r="E141" i="3"/>
  <c r="D141" i="3"/>
  <c r="F141" i="3"/>
  <c r="H141" i="3"/>
  <c r="K141" i="3"/>
  <c r="J141" i="3"/>
  <c r="I141" i="3"/>
  <c r="E140" i="3"/>
  <c r="D140" i="3"/>
  <c r="F140" i="3"/>
  <c r="J140" i="3"/>
  <c r="E139" i="3"/>
  <c r="D139" i="3"/>
  <c r="I139" i="3"/>
  <c r="H139" i="3"/>
  <c r="K139" i="3"/>
  <c r="G139" i="3"/>
  <c r="E138" i="3"/>
  <c r="D138" i="3"/>
  <c r="H138" i="3"/>
  <c r="F138" i="3"/>
  <c r="L138" i="3"/>
  <c r="K138" i="3"/>
  <c r="J138" i="3"/>
  <c r="E137" i="3"/>
  <c r="D137" i="3"/>
  <c r="K137" i="3"/>
  <c r="H137" i="3"/>
  <c r="J137" i="3"/>
  <c r="E136" i="3"/>
  <c r="G136" i="3"/>
  <c r="D136" i="3"/>
  <c r="H136" i="3"/>
  <c r="J136" i="3"/>
  <c r="I136" i="3"/>
  <c r="E135" i="3"/>
  <c r="D135" i="3"/>
  <c r="H135" i="3"/>
  <c r="K135" i="3"/>
  <c r="I135" i="3"/>
  <c r="G135" i="3"/>
  <c r="E134" i="3"/>
  <c r="G134" i="3"/>
  <c r="D134" i="3"/>
  <c r="H134" i="3"/>
  <c r="F134" i="3"/>
  <c r="L134" i="3"/>
  <c r="K134" i="3"/>
  <c r="J134" i="3"/>
  <c r="I134" i="3"/>
  <c r="E133" i="3"/>
  <c r="D133" i="3"/>
  <c r="K133" i="3"/>
  <c r="H133" i="3"/>
  <c r="J133" i="3"/>
  <c r="E132" i="3"/>
  <c r="G132" i="3"/>
  <c r="D132" i="3"/>
  <c r="H132" i="3"/>
  <c r="J132" i="3"/>
  <c r="I132" i="3"/>
  <c r="E131" i="3"/>
  <c r="D131" i="3"/>
  <c r="K131" i="3"/>
  <c r="H131" i="3"/>
  <c r="L131" i="3"/>
  <c r="I131" i="3"/>
  <c r="G131" i="3"/>
  <c r="E130" i="3"/>
  <c r="D130" i="3"/>
  <c r="F130" i="3"/>
  <c r="H130" i="3"/>
  <c r="L130" i="3"/>
  <c r="K130" i="3"/>
  <c r="I130" i="3"/>
  <c r="G130" i="3"/>
  <c r="E129" i="3"/>
  <c r="L129" i="3"/>
  <c r="D129" i="3"/>
  <c r="H129" i="3"/>
  <c r="F129" i="3"/>
  <c r="J129" i="3"/>
  <c r="I129" i="3"/>
  <c r="E128" i="3"/>
  <c r="D128" i="3"/>
  <c r="F128" i="3"/>
  <c r="E127" i="3"/>
  <c r="D127" i="3"/>
  <c r="F127" i="3"/>
  <c r="L127" i="3"/>
  <c r="G127" i="3"/>
  <c r="E126" i="3"/>
  <c r="D126" i="3"/>
  <c r="H126" i="3"/>
  <c r="L126" i="3"/>
  <c r="K126" i="3"/>
  <c r="G126" i="3"/>
  <c r="E125" i="3"/>
  <c r="G125" i="3"/>
  <c r="D125" i="3"/>
  <c r="H125" i="3"/>
  <c r="F125" i="3"/>
  <c r="K125" i="3"/>
  <c r="J125" i="3"/>
  <c r="E124" i="3"/>
  <c r="L124" i="3"/>
  <c r="D124" i="3"/>
  <c r="F124" i="3"/>
  <c r="H124" i="3"/>
  <c r="J124" i="3"/>
  <c r="I124" i="3"/>
  <c r="E123" i="3"/>
  <c r="D123" i="3"/>
  <c r="F123" i="3"/>
  <c r="H123" i="3"/>
  <c r="L123" i="3"/>
  <c r="I123" i="3"/>
  <c r="G123" i="3"/>
  <c r="E122" i="3"/>
  <c r="D122" i="3"/>
  <c r="F122" i="3"/>
  <c r="H122" i="3"/>
  <c r="L122" i="3"/>
  <c r="K122" i="3"/>
  <c r="I122" i="3"/>
  <c r="G122" i="3"/>
  <c r="E121" i="3"/>
  <c r="L121" i="3"/>
  <c r="D121" i="3"/>
  <c r="H121" i="3"/>
  <c r="F121" i="3"/>
  <c r="J121" i="3"/>
  <c r="E120" i="3"/>
  <c r="D120" i="3"/>
  <c r="F120" i="3"/>
  <c r="E119" i="3"/>
  <c r="D119" i="3"/>
  <c r="F119" i="3"/>
  <c r="L119" i="3"/>
  <c r="G119" i="3"/>
  <c r="E118" i="3"/>
  <c r="D118" i="3"/>
  <c r="H118" i="3"/>
  <c r="L118" i="3"/>
  <c r="K118" i="3"/>
  <c r="G118" i="3"/>
  <c r="E117" i="3"/>
  <c r="G117" i="3"/>
  <c r="D117" i="3"/>
  <c r="F117" i="3"/>
  <c r="H117" i="3"/>
  <c r="K117" i="3"/>
  <c r="J117" i="3"/>
  <c r="I117" i="3"/>
  <c r="E116" i="3"/>
  <c r="L116" i="3"/>
  <c r="D116" i="3"/>
  <c r="F116" i="3"/>
  <c r="H116" i="3"/>
  <c r="J116" i="3"/>
  <c r="I116" i="3"/>
  <c r="E115" i="3"/>
  <c r="D115" i="3"/>
  <c r="F115" i="3"/>
  <c r="H115" i="3"/>
  <c r="L115" i="3"/>
  <c r="I115" i="3"/>
  <c r="G115" i="3"/>
  <c r="E114" i="3"/>
  <c r="D114" i="3"/>
  <c r="F114" i="3"/>
  <c r="H114" i="3"/>
  <c r="L114" i="3"/>
  <c r="K114" i="3"/>
  <c r="I114" i="3"/>
  <c r="G114" i="3"/>
  <c r="E113" i="3"/>
  <c r="D113" i="3"/>
  <c r="H113" i="3"/>
  <c r="F113" i="3"/>
  <c r="J113" i="3"/>
  <c r="E112" i="3"/>
  <c r="D112" i="3"/>
  <c r="E111" i="3"/>
  <c r="D111" i="3"/>
  <c r="F111" i="3"/>
  <c r="L111" i="3"/>
  <c r="G111" i="3"/>
  <c r="E110" i="3"/>
  <c r="D110" i="3"/>
  <c r="H110" i="3"/>
  <c r="L110" i="3"/>
  <c r="K110" i="3"/>
  <c r="G110" i="3"/>
  <c r="E109" i="3"/>
  <c r="G109" i="3"/>
  <c r="D109" i="3"/>
  <c r="H109" i="3"/>
  <c r="F109" i="3"/>
  <c r="K109" i="3"/>
  <c r="J109" i="3"/>
  <c r="E108" i="3"/>
  <c r="L108" i="3"/>
  <c r="D108" i="3"/>
  <c r="F108" i="3"/>
  <c r="H108" i="3"/>
  <c r="J108" i="3"/>
  <c r="I108" i="3"/>
  <c r="E107" i="3"/>
  <c r="D107" i="3"/>
  <c r="F107" i="3"/>
  <c r="H107" i="3"/>
  <c r="L107" i="3"/>
  <c r="I107" i="3"/>
  <c r="G107" i="3"/>
  <c r="E106" i="3"/>
  <c r="D106" i="3"/>
  <c r="F106" i="3"/>
  <c r="H106" i="3"/>
  <c r="L106" i="3"/>
  <c r="K106" i="3"/>
  <c r="I106" i="3"/>
  <c r="G106" i="3"/>
  <c r="E105" i="3"/>
  <c r="D105" i="3"/>
  <c r="F105" i="3"/>
  <c r="H105" i="3"/>
  <c r="J105" i="3"/>
  <c r="I105" i="3"/>
  <c r="E104" i="3"/>
  <c r="D104" i="3"/>
  <c r="H104" i="3"/>
  <c r="I104" i="3"/>
  <c r="E103" i="3"/>
  <c r="D103" i="3"/>
  <c r="G103" i="3"/>
  <c r="E102" i="3"/>
  <c r="D102" i="3"/>
  <c r="H102" i="3"/>
  <c r="L102" i="3"/>
  <c r="K102" i="3"/>
  <c r="G102" i="3"/>
  <c r="E101" i="3"/>
  <c r="D101" i="3"/>
  <c r="H101" i="3"/>
  <c r="F101" i="3"/>
  <c r="K101" i="3"/>
  <c r="J101" i="3"/>
  <c r="E100" i="3"/>
  <c r="L100" i="3"/>
  <c r="D100" i="3"/>
  <c r="J100" i="3"/>
  <c r="F100" i="3"/>
  <c r="H100" i="3"/>
  <c r="I100" i="3"/>
  <c r="E99" i="3"/>
  <c r="D99" i="3"/>
  <c r="F99" i="3"/>
  <c r="H99" i="3"/>
  <c r="L99" i="3"/>
  <c r="I99" i="3"/>
  <c r="G99" i="3"/>
  <c r="E98" i="3"/>
  <c r="D98" i="3"/>
  <c r="F98" i="3"/>
  <c r="H98" i="3"/>
  <c r="L98" i="3"/>
  <c r="K98" i="3"/>
  <c r="I98" i="3"/>
  <c r="G98" i="3"/>
  <c r="E97" i="3"/>
  <c r="D97" i="3"/>
  <c r="H97" i="3"/>
  <c r="F97" i="3"/>
  <c r="J97" i="3"/>
  <c r="I97" i="3"/>
  <c r="E96" i="3"/>
  <c r="D96" i="3"/>
  <c r="I96" i="3"/>
  <c r="H96" i="3"/>
  <c r="E95" i="3"/>
  <c r="D95" i="3"/>
  <c r="L95" i="3"/>
  <c r="G95" i="3"/>
  <c r="E94" i="3"/>
  <c r="D94" i="3"/>
  <c r="H94" i="3"/>
  <c r="L94" i="3"/>
  <c r="K94" i="3"/>
  <c r="G94" i="3"/>
  <c r="E93" i="3"/>
  <c r="D93" i="3"/>
  <c r="H93" i="3"/>
  <c r="F93" i="3"/>
  <c r="K93" i="3"/>
  <c r="J93" i="3"/>
  <c r="I93" i="3"/>
  <c r="E92" i="3"/>
  <c r="D92" i="3"/>
  <c r="F92" i="3"/>
  <c r="E91" i="3"/>
  <c r="D91" i="3"/>
  <c r="H91" i="3"/>
  <c r="G91" i="3"/>
  <c r="E90" i="3"/>
  <c r="D90" i="3"/>
  <c r="F90" i="3"/>
  <c r="H90" i="3"/>
  <c r="L90" i="3"/>
  <c r="K90" i="3"/>
  <c r="I90" i="3"/>
  <c r="G90" i="3"/>
  <c r="E89" i="3"/>
  <c r="D89" i="3"/>
  <c r="H89" i="3"/>
  <c r="F89" i="3"/>
  <c r="K89" i="3"/>
  <c r="J89" i="3"/>
  <c r="E88" i="3"/>
  <c r="D88" i="3"/>
  <c r="J88" i="3"/>
  <c r="E87" i="3"/>
  <c r="D87" i="3"/>
  <c r="H87" i="3"/>
  <c r="G87" i="3"/>
  <c r="E86" i="3"/>
  <c r="D86" i="3"/>
  <c r="H86" i="3"/>
  <c r="L86" i="3"/>
  <c r="K86" i="3"/>
  <c r="G86" i="3"/>
  <c r="E85" i="3"/>
  <c r="D85" i="3"/>
  <c r="F85" i="3"/>
  <c r="H85" i="3"/>
  <c r="K85" i="3"/>
  <c r="J85" i="3"/>
  <c r="I85" i="3"/>
  <c r="E84" i="3"/>
  <c r="D84" i="3"/>
  <c r="F84" i="3"/>
  <c r="E83" i="3"/>
  <c r="D83" i="3"/>
  <c r="H83" i="3"/>
  <c r="G83" i="3"/>
  <c r="E82" i="3"/>
  <c r="D82" i="3"/>
  <c r="F82" i="3"/>
  <c r="H82" i="3"/>
  <c r="L82" i="3"/>
  <c r="K82" i="3"/>
  <c r="I82" i="3"/>
  <c r="G82" i="3"/>
  <c r="E81" i="3"/>
  <c r="D81" i="3"/>
  <c r="H81" i="3"/>
  <c r="F81" i="3"/>
  <c r="K81" i="3"/>
  <c r="J81" i="3"/>
  <c r="E80" i="3"/>
  <c r="D80" i="3"/>
  <c r="J80" i="3"/>
  <c r="E79" i="3"/>
  <c r="G79" i="3"/>
  <c r="D79" i="3"/>
  <c r="I79" i="3"/>
  <c r="E78" i="3"/>
  <c r="D78" i="3"/>
  <c r="K78" i="3"/>
  <c r="L78" i="3"/>
  <c r="G78" i="3"/>
  <c r="E77" i="3"/>
  <c r="K77" i="3"/>
  <c r="D77" i="3"/>
  <c r="F77" i="3"/>
  <c r="H77" i="3"/>
  <c r="L77" i="3"/>
  <c r="J77" i="3"/>
  <c r="I77" i="3"/>
  <c r="G77" i="3"/>
  <c r="E76" i="3"/>
  <c r="D76" i="3"/>
  <c r="F76" i="3"/>
  <c r="H76" i="3"/>
  <c r="K76" i="3"/>
  <c r="J76" i="3"/>
  <c r="I76" i="3"/>
  <c r="E75" i="3"/>
  <c r="G75" i="3"/>
  <c r="D75" i="3"/>
  <c r="I75" i="3"/>
  <c r="H75" i="3"/>
  <c r="L75" i="3"/>
  <c r="J75" i="3"/>
  <c r="P16" i="3"/>
  <c r="P15" i="3"/>
  <c r="O16" i="3"/>
  <c r="O15" i="3"/>
  <c r="O12" i="3"/>
  <c r="E16" i="3"/>
  <c r="E15" i="3"/>
  <c r="D16" i="3"/>
  <c r="D15" i="3"/>
  <c r="M16" i="3"/>
  <c r="M15" i="3"/>
  <c r="M12" i="3"/>
  <c r="G7" i="3"/>
  <c r="G5" i="3"/>
  <c r="G4" i="3"/>
  <c r="D11" i="4"/>
  <c r="D12" i="4"/>
  <c r="D13" i="4"/>
  <c r="U29" i="4"/>
  <c r="U37" i="4"/>
  <c r="U39" i="4"/>
  <c r="U49" i="4"/>
  <c r="U50" i="4"/>
  <c r="F4" i="4"/>
  <c r="G4" i="4"/>
  <c r="E45" i="4"/>
  <c r="F45" i="4"/>
  <c r="G45" i="4"/>
  <c r="E46" i="4"/>
  <c r="F46" i="4"/>
  <c r="G46" i="4"/>
  <c r="I46" i="4"/>
  <c r="E47" i="4"/>
  <c r="F47" i="4"/>
  <c r="E48" i="4"/>
  <c r="F48" i="4"/>
  <c r="G48" i="4"/>
  <c r="E51" i="4"/>
  <c r="F51" i="4"/>
  <c r="G51" i="4"/>
  <c r="J51" i="4"/>
  <c r="E52" i="4"/>
  <c r="F52" i="4"/>
  <c r="G52" i="4"/>
  <c r="I52" i="4"/>
  <c r="E53" i="4"/>
  <c r="F53" i="4"/>
  <c r="G53" i="4"/>
  <c r="J53" i="4"/>
  <c r="E54" i="4"/>
  <c r="F54" i="4"/>
  <c r="G54" i="4"/>
  <c r="E55" i="4"/>
  <c r="F55" i="4"/>
  <c r="E56" i="4"/>
  <c r="F56" i="4"/>
  <c r="G56" i="4"/>
  <c r="J56" i="4"/>
  <c r="E57" i="4"/>
  <c r="F57" i="4"/>
  <c r="E58" i="4"/>
  <c r="F58" i="4"/>
  <c r="G58" i="4"/>
  <c r="E59" i="4"/>
  <c r="F59" i="4"/>
  <c r="G59" i="4"/>
  <c r="J59" i="4"/>
  <c r="E60" i="4"/>
  <c r="F60" i="4"/>
  <c r="G60" i="4"/>
  <c r="J60" i="4"/>
  <c r="E49" i="4"/>
  <c r="F49" i="4"/>
  <c r="E50" i="4"/>
  <c r="F50" i="4"/>
  <c r="E21" i="4"/>
  <c r="F21" i="4"/>
  <c r="G21" i="4"/>
  <c r="H21" i="4"/>
  <c r="E22" i="4"/>
  <c r="F22" i="4"/>
  <c r="E23" i="4"/>
  <c r="F23" i="4"/>
  <c r="G23" i="4"/>
  <c r="J23" i="4"/>
  <c r="E24" i="4"/>
  <c r="F24" i="4"/>
  <c r="G24" i="4"/>
  <c r="J24" i="4"/>
  <c r="E25" i="4"/>
  <c r="F25" i="4"/>
  <c r="G25" i="4"/>
  <c r="J25" i="4"/>
  <c r="E26" i="4"/>
  <c r="F26" i="4"/>
  <c r="G26" i="4"/>
  <c r="J26" i="4"/>
  <c r="E27" i="4"/>
  <c r="F27" i="4"/>
  <c r="E28" i="4"/>
  <c r="F28" i="4"/>
  <c r="G28" i="4"/>
  <c r="J28" i="4"/>
  <c r="E29" i="4"/>
  <c r="F29" i="4"/>
  <c r="E30" i="4"/>
  <c r="F30" i="4"/>
  <c r="G30" i="4"/>
  <c r="J30" i="4"/>
  <c r="E31" i="4"/>
  <c r="F31" i="4"/>
  <c r="G31" i="4"/>
  <c r="J31" i="4"/>
  <c r="E32" i="4"/>
  <c r="F32" i="4"/>
  <c r="G32" i="4"/>
  <c r="J32" i="4"/>
  <c r="E33" i="4"/>
  <c r="F33" i="4"/>
  <c r="E34" i="4"/>
  <c r="F34" i="4"/>
  <c r="G34" i="4"/>
  <c r="J34" i="4"/>
  <c r="E35" i="4"/>
  <c r="F35" i="4"/>
  <c r="E36" i="4"/>
  <c r="F36" i="4"/>
  <c r="E37" i="4"/>
  <c r="F37" i="4"/>
  <c r="E38" i="4"/>
  <c r="F38" i="4"/>
  <c r="G38" i="4"/>
  <c r="J38" i="4"/>
  <c r="E39" i="4"/>
  <c r="F39" i="4"/>
  <c r="E40" i="4"/>
  <c r="F40" i="4"/>
  <c r="E41" i="4"/>
  <c r="F41" i="4"/>
  <c r="G41" i="4"/>
  <c r="J41" i="4"/>
  <c r="E42" i="4"/>
  <c r="F42" i="4"/>
  <c r="G42" i="4"/>
  <c r="J42" i="4"/>
  <c r="E43" i="4"/>
  <c r="F43" i="4"/>
  <c r="G43" i="4"/>
  <c r="J43" i="4"/>
  <c r="E44" i="4"/>
  <c r="F44" i="4"/>
  <c r="G44" i="4"/>
  <c r="J44" i="4"/>
  <c r="E15" i="4"/>
  <c r="C17" i="4"/>
  <c r="Q21" i="4"/>
  <c r="G22" i="4"/>
  <c r="I22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G36" i="4"/>
  <c r="J36" i="4"/>
  <c r="Q36" i="4"/>
  <c r="Q37" i="4"/>
  <c r="Q38" i="4"/>
  <c r="Q39" i="4"/>
  <c r="G40" i="4"/>
  <c r="J40" i="4"/>
  <c r="Q40" i="4"/>
  <c r="Q41" i="4"/>
  <c r="Q42" i="4"/>
  <c r="Q43" i="4"/>
  <c r="Q44" i="4"/>
  <c r="J45" i="4"/>
  <c r="Q45" i="4"/>
  <c r="Q46" i="4"/>
  <c r="Q47" i="4"/>
  <c r="J48" i="4"/>
  <c r="Q48" i="4"/>
  <c r="Q49" i="4"/>
  <c r="Q50" i="4"/>
  <c r="Q51" i="4"/>
  <c r="Q52" i="4"/>
  <c r="Q53" i="4"/>
  <c r="J54" i="4"/>
  <c r="Q54" i="4"/>
  <c r="Q55" i="4"/>
  <c r="Q56" i="4"/>
  <c r="Q57" i="4"/>
  <c r="J58" i="4"/>
  <c r="Q58" i="4"/>
  <c r="Q59" i="4"/>
  <c r="Q60" i="4"/>
  <c r="Q202" i="2"/>
  <c r="T11" i="2"/>
  <c r="G4" i="2"/>
  <c r="Q140" i="2"/>
  <c r="C17" i="2"/>
  <c r="Q67" i="2"/>
  <c r="Q21" i="2"/>
  <c r="Q22" i="2"/>
  <c r="Q23" i="2"/>
  <c r="Q24" i="2"/>
  <c r="Q25" i="2"/>
  <c r="Q26" i="2"/>
  <c r="Q27" i="2"/>
  <c r="Q28" i="2"/>
  <c r="Q34" i="2"/>
  <c r="Q35" i="2"/>
  <c r="Q36" i="2"/>
  <c r="Q37" i="2"/>
  <c r="Q38" i="2"/>
  <c r="Q39" i="2"/>
  <c r="Q40" i="2"/>
  <c r="Q41" i="2"/>
  <c r="Q42" i="2"/>
  <c r="Q43" i="2"/>
  <c r="Q44" i="2"/>
  <c r="Q45" i="2"/>
  <c r="Q48" i="2"/>
  <c r="Q47" i="2"/>
  <c r="Q46" i="2"/>
  <c r="Q50" i="2"/>
  <c r="Q52" i="2"/>
  <c r="Q53" i="2"/>
  <c r="Q54" i="2"/>
  <c r="Q55" i="2"/>
  <c r="Q56" i="2"/>
  <c r="Q59" i="2"/>
  <c r="Q63" i="2"/>
  <c r="Q64" i="2"/>
  <c r="G33" i="4"/>
  <c r="J33" i="4"/>
  <c r="G27" i="4"/>
  <c r="J27" i="4"/>
  <c r="E12" i="3"/>
  <c r="G35" i="4"/>
  <c r="J35" i="4"/>
  <c r="G55" i="4"/>
  <c r="J55" i="4"/>
  <c r="D12" i="3"/>
  <c r="G47" i="4"/>
  <c r="P12" i="3"/>
  <c r="H80" i="3"/>
  <c r="I83" i="3"/>
  <c r="I84" i="3"/>
  <c r="H88" i="3"/>
  <c r="I91" i="3"/>
  <c r="I92" i="3"/>
  <c r="G93" i="3"/>
  <c r="L93" i="3"/>
  <c r="F104" i="3"/>
  <c r="J104" i="3"/>
  <c r="G57" i="4"/>
  <c r="J57" i="4"/>
  <c r="L76" i="3"/>
  <c r="G76" i="3"/>
  <c r="F79" i="3"/>
  <c r="J79" i="3"/>
  <c r="F80" i="3"/>
  <c r="L83" i="3"/>
  <c r="J84" i="3"/>
  <c r="G85" i="3"/>
  <c r="L85" i="3"/>
  <c r="F88" i="3"/>
  <c r="L91" i="3"/>
  <c r="J92" i="3"/>
  <c r="K104" i="3"/>
  <c r="G104" i="3"/>
  <c r="L104" i="3"/>
  <c r="L105" i="3"/>
  <c r="K105" i="3"/>
  <c r="G105" i="3"/>
  <c r="K79" i="3"/>
  <c r="F87" i="3"/>
  <c r="J87" i="3"/>
  <c r="F103" i="3"/>
  <c r="J103" i="3"/>
  <c r="H103" i="3"/>
  <c r="I103" i="3"/>
  <c r="L113" i="3"/>
  <c r="K113" i="3"/>
  <c r="G113" i="3"/>
  <c r="F75" i="3"/>
  <c r="L79" i="3"/>
  <c r="I80" i="3"/>
  <c r="K80" i="3"/>
  <c r="G80" i="3"/>
  <c r="L80" i="3"/>
  <c r="L81" i="3"/>
  <c r="G81" i="3"/>
  <c r="K88" i="3"/>
  <c r="G88" i="3"/>
  <c r="L88" i="3"/>
  <c r="L89" i="3"/>
  <c r="G89" i="3"/>
  <c r="H84" i="3"/>
  <c r="I87" i="3"/>
  <c r="I88" i="3"/>
  <c r="H92" i="3"/>
  <c r="F96" i="3"/>
  <c r="J96" i="3"/>
  <c r="L97" i="3"/>
  <c r="K97" i="3"/>
  <c r="G97" i="3"/>
  <c r="G101" i="3"/>
  <c r="L101" i="3"/>
  <c r="F112" i="3"/>
  <c r="J112" i="3"/>
  <c r="H112" i="3"/>
  <c r="I112" i="3"/>
  <c r="L87" i="3"/>
  <c r="K96" i="3"/>
  <c r="G96" i="3"/>
  <c r="L96" i="3"/>
  <c r="K75" i="3"/>
  <c r="F83" i="3"/>
  <c r="J83" i="3"/>
  <c r="F91" i="3"/>
  <c r="J91" i="3"/>
  <c r="F95" i="3"/>
  <c r="J95" i="3"/>
  <c r="H95" i="3"/>
  <c r="I95" i="3"/>
  <c r="L103" i="3"/>
  <c r="H78" i="3"/>
  <c r="I78" i="3"/>
  <c r="F78" i="3"/>
  <c r="J78" i="3"/>
  <c r="H79" i="3"/>
  <c r="L84" i="3"/>
  <c r="K84" i="3"/>
  <c r="G84" i="3"/>
  <c r="L92" i="3"/>
  <c r="K92" i="3"/>
  <c r="G92" i="3"/>
  <c r="J86" i="3"/>
  <c r="F86" i="3"/>
  <c r="K87" i="3"/>
  <c r="J94" i="3"/>
  <c r="F94" i="3"/>
  <c r="K95" i="3"/>
  <c r="G100" i="3"/>
  <c r="I101" i="3"/>
  <c r="J102" i="3"/>
  <c r="F102" i="3"/>
  <c r="K103" i="3"/>
  <c r="G108" i="3"/>
  <c r="I109" i="3"/>
  <c r="J110" i="3"/>
  <c r="F110" i="3"/>
  <c r="K111" i="3"/>
  <c r="L112" i="3"/>
  <c r="G116" i="3"/>
  <c r="J118" i="3"/>
  <c r="F118" i="3"/>
  <c r="K119" i="3"/>
  <c r="L120" i="3"/>
  <c r="G124" i="3"/>
  <c r="I125" i="3"/>
  <c r="J126" i="3"/>
  <c r="F126" i="3"/>
  <c r="K127" i="3"/>
  <c r="L128" i="3"/>
  <c r="F132" i="3"/>
  <c r="F136" i="3"/>
  <c r="I140" i="3"/>
  <c r="I144" i="3"/>
  <c r="K146" i="3"/>
  <c r="H149" i="3"/>
  <c r="K150" i="3"/>
  <c r="I152" i="3"/>
  <c r="K154" i="3"/>
  <c r="H157" i="3"/>
  <c r="K158" i="3"/>
  <c r="H161" i="3"/>
  <c r="K162" i="3"/>
  <c r="H165" i="3"/>
  <c r="K166" i="3"/>
  <c r="I168" i="3"/>
  <c r="K170" i="3"/>
  <c r="H173" i="3"/>
  <c r="K174" i="3"/>
  <c r="H177" i="3"/>
  <c r="K178" i="3"/>
  <c r="H181" i="3"/>
  <c r="K182" i="3"/>
  <c r="I184" i="3"/>
  <c r="K186" i="3"/>
  <c r="H189" i="3"/>
  <c r="K190" i="3"/>
  <c r="H193" i="3"/>
  <c r="K194" i="3"/>
  <c r="H197" i="3"/>
  <c r="K198" i="3"/>
  <c r="K209" i="3"/>
  <c r="G209" i="3"/>
  <c r="L209" i="3"/>
  <c r="K148" i="3"/>
  <c r="K156" i="3"/>
  <c r="K160" i="3"/>
  <c r="K164" i="3"/>
  <c r="K172" i="3"/>
  <c r="K176" i="3"/>
  <c r="K180" i="3"/>
  <c r="K188" i="3"/>
  <c r="K192" i="3"/>
  <c r="K196" i="3"/>
  <c r="K202" i="3"/>
  <c r="L140" i="3"/>
  <c r="K140" i="3"/>
  <c r="L144" i="3"/>
  <c r="K144" i="3"/>
  <c r="L152" i="3"/>
  <c r="K152" i="3"/>
  <c r="L168" i="3"/>
  <c r="K168" i="3"/>
  <c r="L184" i="3"/>
  <c r="K184" i="3"/>
  <c r="L203" i="3"/>
  <c r="F203" i="3"/>
  <c r="J203" i="3"/>
  <c r="J99" i="3"/>
  <c r="K100" i="3"/>
  <c r="J107" i="3"/>
  <c r="K108" i="3"/>
  <c r="L109" i="3"/>
  <c r="J115" i="3"/>
  <c r="K116" i="3"/>
  <c r="L117" i="3"/>
  <c r="G121" i="3"/>
  <c r="J123" i="3"/>
  <c r="K124" i="3"/>
  <c r="L125" i="3"/>
  <c r="G129" i="3"/>
  <c r="J131" i="3"/>
  <c r="F131" i="3"/>
  <c r="L132" i="3"/>
  <c r="K132" i="3"/>
  <c r="F133" i="3"/>
  <c r="L136" i="3"/>
  <c r="K136" i="3"/>
  <c r="F137" i="3"/>
  <c r="F199" i="3"/>
  <c r="J199" i="3"/>
  <c r="I203" i="3"/>
  <c r="F208" i="3"/>
  <c r="J208" i="3"/>
  <c r="H208" i="3"/>
  <c r="I208" i="3"/>
  <c r="I81" i="3"/>
  <c r="J82" i="3"/>
  <c r="K83" i="3"/>
  <c r="I89" i="3"/>
  <c r="J90" i="3"/>
  <c r="K91" i="3"/>
  <c r="J98" i="3"/>
  <c r="K99" i="3"/>
  <c r="J106" i="3"/>
  <c r="K107" i="3"/>
  <c r="G112" i="3"/>
  <c r="I113" i="3"/>
  <c r="J114" i="3"/>
  <c r="K115" i="3"/>
  <c r="G120" i="3"/>
  <c r="I121" i="3"/>
  <c r="J122" i="3"/>
  <c r="K123" i="3"/>
  <c r="G128" i="3"/>
  <c r="J130" i="3"/>
  <c r="I133" i="3"/>
  <c r="I137" i="3"/>
  <c r="F147" i="3"/>
  <c r="J147" i="3"/>
  <c r="L149" i="3"/>
  <c r="G149" i="3"/>
  <c r="F155" i="3"/>
  <c r="J155" i="3"/>
  <c r="L157" i="3"/>
  <c r="G157" i="3"/>
  <c r="F159" i="3"/>
  <c r="J159" i="3"/>
  <c r="G161" i="3"/>
  <c r="L161" i="3"/>
  <c r="F163" i="3"/>
  <c r="J163" i="3"/>
  <c r="L165" i="3"/>
  <c r="G165" i="3"/>
  <c r="F171" i="3"/>
  <c r="J171" i="3"/>
  <c r="L173" i="3"/>
  <c r="G173" i="3"/>
  <c r="F175" i="3"/>
  <c r="J175" i="3"/>
  <c r="G177" i="3"/>
  <c r="L177" i="3"/>
  <c r="F179" i="3"/>
  <c r="J179" i="3"/>
  <c r="L181" i="3"/>
  <c r="G181" i="3"/>
  <c r="F187" i="3"/>
  <c r="J187" i="3"/>
  <c r="L189" i="3"/>
  <c r="G189" i="3"/>
  <c r="F191" i="3"/>
  <c r="J191" i="3"/>
  <c r="G193" i="3"/>
  <c r="L193" i="3"/>
  <c r="F195" i="3"/>
  <c r="J195" i="3"/>
  <c r="L197" i="3"/>
  <c r="G197" i="3"/>
  <c r="K199" i="3"/>
  <c r="K203" i="3"/>
  <c r="G208" i="3"/>
  <c r="L208" i="3"/>
  <c r="K208" i="3"/>
  <c r="I120" i="3"/>
  <c r="H120" i="3"/>
  <c r="I128" i="3"/>
  <c r="H128" i="3"/>
  <c r="F139" i="3"/>
  <c r="J139" i="3"/>
  <c r="L141" i="3"/>
  <c r="G141" i="3"/>
  <c r="F143" i="3"/>
  <c r="J143" i="3"/>
  <c r="G145" i="3"/>
  <c r="L145" i="3"/>
  <c r="G150" i="3"/>
  <c r="F151" i="3"/>
  <c r="J151" i="3"/>
  <c r="G153" i="3"/>
  <c r="L153" i="3"/>
  <c r="G158" i="3"/>
  <c r="G162" i="3"/>
  <c r="G166" i="3"/>
  <c r="F167" i="3"/>
  <c r="J167" i="3"/>
  <c r="G169" i="3"/>
  <c r="L169" i="3"/>
  <c r="G174" i="3"/>
  <c r="G178" i="3"/>
  <c r="G182" i="3"/>
  <c r="F183" i="3"/>
  <c r="J183" i="3"/>
  <c r="G185" i="3"/>
  <c r="L185" i="3"/>
  <c r="G190" i="3"/>
  <c r="H200" i="3"/>
  <c r="I200" i="3"/>
  <c r="I111" i="3"/>
  <c r="H111" i="3"/>
  <c r="I119" i="3"/>
  <c r="H119" i="3"/>
  <c r="J120" i="3"/>
  <c r="K121" i="3"/>
  <c r="I127" i="3"/>
  <c r="H127" i="3"/>
  <c r="J128" i="3"/>
  <c r="K129" i="3"/>
  <c r="L133" i="3"/>
  <c r="G133" i="3"/>
  <c r="F135" i="3"/>
  <c r="J135" i="3"/>
  <c r="G137" i="3"/>
  <c r="L137" i="3"/>
  <c r="L139" i="3"/>
  <c r="H140" i="3"/>
  <c r="G142" i="3"/>
  <c r="L143" i="3"/>
  <c r="H144" i="3"/>
  <c r="G146" i="3"/>
  <c r="G148" i="3"/>
  <c r="L151" i="3"/>
  <c r="H152" i="3"/>
  <c r="G154" i="3"/>
  <c r="G156" i="3"/>
  <c r="G160" i="3"/>
  <c r="G164" i="3"/>
  <c r="H168" i="3"/>
  <c r="G170" i="3"/>
  <c r="G172" i="3"/>
  <c r="G176" i="3"/>
  <c r="G180" i="3"/>
  <c r="H184" i="3"/>
  <c r="G186" i="3"/>
  <c r="G188" i="3"/>
  <c r="K200" i="3"/>
  <c r="F201" i="3"/>
  <c r="J201" i="3"/>
  <c r="K204" i="3"/>
  <c r="I86" i="3"/>
  <c r="I94" i="3"/>
  <c r="I102" i="3"/>
  <c r="I110" i="3"/>
  <c r="J111" i="3"/>
  <c r="K112" i="3"/>
  <c r="I118" i="3"/>
  <c r="J119" i="3"/>
  <c r="K120" i="3"/>
  <c r="I126" i="3"/>
  <c r="J127" i="3"/>
  <c r="K128" i="3"/>
  <c r="L135" i="3"/>
  <c r="G138" i="3"/>
  <c r="G140" i="3"/>
  <c r="G144" i="3"/>
  <c r="G152" i="3"/>
  <c r="G168" i="3"/>
  <c r="G184" i="3"/>
  <c r="L200" i="3"/>
  <c r="I201" i="3"/>
  <c r="G201" i="3"/>
  <c r="L201" i="3"/>
  <c r="L204" i="3"/>
  <c r="H207" i="3"/>
  <c r="I207" i="3"/>
  <c r="K207" i="3"/>
  <c r="F207" i="3"/>
  <c r="J207" i="3"/>
  <c r="G205" i="3"/>
  <c r="G213" i="3"/>
  <c r="J215" i="3"/>
  <c r="F215" i="3"/>
  <c r="K216" i="3"/>
  <c r="L217" i="3"/>
  <c r="G221" i="3"/>
  <c r="I222" i="3"/>
  <c r="J223" i="3"/>
  <c r="F223" i="3"/>
  <c r="K224" i="3"/>
  <c r="L225" i="3"/>
  <c r="G229" i="3"/>
  <c r="I230" i="3"/>
  <c r="J231" i="3"/>
  <c r="F231" i="3"/>
  <c r="K232" i="3"/>
  <c r="L233" i="3"/>
  <c r="G237" i="3"/>
  <c r="I238" i="3"/>
  <c r="J239" i="3"/>
  <c r="F239" i="3"/>
  <c r="K240" i="3"/>
  <c r="L241" i="3"/>
  <c r="G245" i="3"/>
  <c r="I246" i="3"/>
  <c r="J247" i="3"/>
  <c r="F247" i="3"/>
  <c r="K248" i="3"/>
  <c r="F253" i="3"/>
  <c r="I257" i="3"/>
  <c r="I261" i="3"/>
  <c r="K263" i="3"/>
  <c r="H266" i="3"/>
  <c r="H270" i="3"/>
  <c r="H274" i="3"/>
  <c r="H278" i="3"/>
  <c r="K279" i="3"/>
  <c r="H286" i="3"/>
  <c r="K287" i="3"/>
  <c r="H294" i="3"/>
  <c r="G301" i="3"/>
  <c r="L301" i="3"/>
  <c r="K301" i="3"/>
  <c r="L304" i="3"/>
  <c r="J305" i="3"/>
  <c r="K306" i="3"/>
  <c r="H309" i="3"/>
  <c r="F313" i="3"/>
  <c r="I316" i="3"/>
  <c r="K318" i="3"/>
  <c r="G24" i="5"/>
  <c r="J24" i="5"/>
  <c r="K215" i="3"/>
  <c r="L216" i="3"/>
  <c r="K223" i="3"/>
  <c r="L224" i="3"/>
  <c r="G228" i="3"/>
  <c r="K231" i="3"/>
  <c r="L232" i="3"/>
  <c r="G236" i="3"/>
  <c r="K239" i="3"/>
  <c r="L240" i="3"/>
  <c r="G244" i="3"/>
  <c r="K247" i="3"/>
  <c r="L248" i="3"/>
  <c r="K251" i="3"/>
  <c r="I253" i="3"/>
  <c r="K255" i="3"/>
  <c r="K259" i="3"/>
  <c r="K265" i="3"/>
  <c r="F266" i="3"/>
  <c r="K269" i="3"/>
  <c r="F270" i="3"/>
  <c r="K273" i="3"/>
  <c r="F274" i="3"/>
  <c r="K277" i="3"/>
  <c r="F278" i="3"/>
  <c r="L279" i="3"/>
  <c r="K285" i="3"/>
  <c r="F286" i="3"/>
  <c r="L287" i="3"/>
  <c r="K293" i="3"/>
  <c r="F294" i="3"/>
  <c r="K297" i="3"/>
  <c r="I300" i="3"/>
  <c r="I301" i="3"/>
  <c r="F309" i="3"/>
  <c r="K312" i="3"/>
  <c r="F312" i="3"/>
  <c r="J312" i="3"/>
  <c r="L316" i="3"/>
  <c r="G22" i="6"/>
  <c r="I22" i="6"/>
  <c r="K257" i="3"/>
  <c r="K261" i="3"/>
  <c r="K281" i="3"/>
  <c r="K289" i="3"/>
  <c r="L298" i="3"/>
  <c r="G298" i="3"/>
  <c r="L300" i="3"/>
  <c r="J301" i="3"/>
  <c r="G302" i="3"/>
  <c r="L302" i="3"/>
  <c r="K308" i="3"/>
  <c r="F308" i="3"/>
  <c r="J308" i="3"/>
  <c r="L313" i="3"/>
  <c r="K313" i="3"/>
  <c r="G313" i="3"/>
  <c r="L253" i="3"/>
  <c r="K253" i="3"/>
  <c r="K302" i="3"/>
  <c r="H305" i="3"/>
  <c r="G309" i="3"/>
  <c r="L309" i="3"/>
  <c r="K309" i="3"/>
  <c r="L314" i="3"/>
  <c r="G314" i="3"/>
  <c r="G27" i="5"/>
  <c r="J27" i="5"/>
  <c r="G24" i="6"/>
  <c r="J24" i="6"/>
  <c r="I138" i="3"/>
  <c r="I146" i="3"/>
  <c r="I154" i="3"/>
  <c r="I170" i="3"/>
  <c r="I186" i="3"/>
  <c r="I202" i="3"/>
  <c r="J211" i="3"/>
  <c r="F211" i="3"/>
  <c r="K212" i="3"/>
  <c r="G217" i="3"/>
  <c r="J219" i="3"/>
  <c r="F219" i="3"/>
  <c r="K220" i="3"/>
  <c r="G225" i="3"/>
  <c r="J227" i="3"/>
  <c r="F227" i="3"/>
  <c r="K228" i="3"/>
  <c r="G233" i="3"/>
  <c r="J235" i="3"/>
  <c r="F235" i="3"/>
  <c r="K236" i="3"/>
  <c r="G241" i="3"/>
  <c r="J243" i="3"/>
  <c r="F243" i="3"/>
  <c r="K244" i="3"/>
  <c r="G249" i="3"/>
  <c r="F264" i="3"/>
  <c r="J264" i="3"/>
  <c r="L266" i="3"/>
  <c r="G266" i="3"/>
  <c r="F268" i="3"/>
  <c r="J268" i="3"/>
  <c r="G270" i="3"/>
  <c r="L270" i="3"/>
  <c r="F272" i="3"/>
  <c r="J272" i="3"/>
  <c r="L274" i="3"/>
  <c r="G274" i="3"/>
  <c r="F276" i="3"/>
  <c r="J276" i="3"/>
  <c r="G278" i="3"/>
  <c r="L278" i="3"/>
  <c r="F284" i="3"/>
  <c r="J284" i="3"/>
  <c r="G286" i="3"/>
  <c r="L286" i="3"/>
  <c r="F292" i="3"/>
  <c r="J292" i="3"/>
  <c r="G294" i="3"/>
  <c r="L294" i="3"/>
  <c r="F296" i="3"/>
  <c r="J296" i="3"/>
  <c r="K298" i="3"/>
  <c r="I308" i="3"/>
  <c r="I309" i="3"/>
  <c r="L312" i="3"/>
  <c r="H317" i="3"/>
  <c r="I317" i="3"/>
  <c r="H209" i="3"/>
  <c r="K211" i="3"/>
  <c r="K219" i="3"/>
  <c r="K227" i="3"/>
  <c r="K235" i="3"/>
  <c r="K243" i="3"/>
  <c r="F256" i="3"/>
  <c r="J256" i="3"/>
  <c r="L258" i="3"/>
  <c r="G258" i="3"/>
  <c r="F260" i="3"/>
  <c r="J260" i="3"/>
  <c r="G262" i="3"/>
  <c r="L262" i="3"/>
  <c r="F280" i="3"/>
  <c r="J280" i="3"/>
  <c r="L282" i="3"/>
  <c r="G282" i="3"/>
  <c r="F288" i="3"/>
  <c r="J288" i="3"/>
  <c r="L290" i="3"/>
  <c r="G290" i="3"/>
  <c r="H301" i="3"/>
  <c r="K304" i="3"/>
  <c r="F304" i="3"/>
  <c r="J304" i="3"/>
  <c r="L308" i="3"/>
  <c r="G310" i="3"/>
  <c r="L310" i="3"/>
  <c r="G317" i="3"/>
  <c r="L317" i="3"/>
  <c r="K317" i="3"/>
  <c r="G31" i="5"/>
  <c r="J31" i="5"/>
  <c r="G45" i="6"/>
  <c r="J45" i="6"/>
  <c r="J209" i="3"/>
  <c r="K210" i="3"/>
  <c r="I216" i="3"/>
  <c r="H216" i="3"/>
  <c r="J217" i="3"/>
  <c r="K218" i="3"/>
  <c r="I224" i="3"/>
  <c r="H224" i="3"/>
  <c r="J225" i="3"/>
  <c r="K226" i="3"/>
  <c r="I232" i="3"/>
  <c r="H232" i="3"/>
  <c r="J233" i="3"/>
  <c r="K234" i="3"/>
  <c r="I240" i="3"/>
  <c r="H240" i="3"/>
  <c r="J241" i="3"/>
  <c r="K242" i="3"/>
  <c r="I248" i="3"/>
  <c r="H248" i="3"/>
  <c r="F252" i="3"/>
  <c r="J252" i="3"/>
  <c r="G254" i="3"/>
  <c r="L254" i="3"/>
  <c r="G259" i="3"/>
  <c r="G263" i="3"/>
  <c r="L305" i="3"/>
  <c r="K305" i="3"/>
  <c r="G305" i="3"/>
  <c r="L306" i="3"/>
  <c r="G306" i="3"/>
  <c r="K316" i="3"/>
  <c r="F316" i="3"/>
  <c r="J316" i="3"/>
  <c r="G30" i="5"/>
  <c r="J30" i="5"/>
  <c r="G37" i="6"/>
  <c r="J37" i="6"/>
  <c r="I215" i="3"/>
  <c r="J216" i="3"/>
  <c r="K217" i="3"/>
  <c r="I223" i="3"/>
  <c r="J224" i="3"/>
  <c r="K225" i="3"/>
  <c r="I231" i="3"/>
  <c r="J232" i="3"/>
  <c r="K233" i="3"/>
  <c r="I239" i="3"/>
  <c r="J240" i="3"/>
  <c r="K241" i="3"/>
  <c r="I247" i="3"/>
  <c r="J248" i="3"/>
  <c r="G255" i="3"/>
  <c r="G257" i="3"/>
  <c r="G261" i="3"/>
  <c r="K300" i="3"/>
  <c r="F300" i="3"/>
  <c r="J300" i="3"/>
  <c r="G318" i="3"/>
  <c r="L318" i="3"/>
  <c r="L320" i="3"/>
  <c r="K320" i="3"/>
  <c r="F320" i="3"/>
  <c r="J320" i="3"/>
  <c r="H320" i="3"/>
  <c r="I320" i="3"/>
  <c r="L321" i="3"/>
  <c r="K321" i="3"/>
  <c r="G321" i="3"/>
  <c r="G25" i="5"/>
  <c r="J25" i="5"/>
  <c r="I283" i="3"/>
  <c r="I291" i="3"/>
  <c r="I315" i="3"/>
  <c r="G322" i="3"/>
  <c r="I323" i="3"/>
  <c r="J324" i="3"/>
  <c r="F324" i="3"/>
  <c r="K325" i="3"/>
  <c r="G21" i="5"/>
  <c r="J21" i="5"/>
  <c r="G63" i="6"/>
  <c r="J63" i="6"/>
  <c r="G60" i="6"/>
  <c r="G48" i="6"/>
  <c r="I48" i="6"/>
  <c r="E38" i="6"/>
  <c r="F38" i="6"/>
  <c r="G36" i="6"/>
  <c r="J36" i="6"/>
  <c r="E33" i="6"/>
  <c r="F33" i="6"/>
  <c r="E30" i="6"/>
  <c r="F30" i="6"/>
  <c r="E23" i="6"/>
  <c r="F23" i="6"/>
  <c r="G23" i="6"/>
  <c r="J23" i="6"/>
  <c r="G21" i="6"/>
  <c r="H21" i="6"/>
  <c r="L330" i="7"/>
  <c r="K323" i="7"/>
  <c r="L323" i="7"/>
  <c r="G323" i="7"/>
  <c r="I306" i="3"/>
  <c r="I322" i="3"/>
  <c r="L325" i="3"/>
  <c r="G43" i="6"/>
  <c r="J43" i="6"/>
  <c r="G41" i="6"/>
  <c r="J41" i="6"/>
  <c r="G34" i="6"/>
  <c r="J34" i="6"/>
  <c r="F321" i="7"/>
  <c r="H321" i="7"/>
  <c r="I321" i="7"/>
  <c r="J321" i="7"/>
  <c r="K321" i="7"/>
  <c r="G330" i="7"/>
  <c r="F329" i="7"/>
  <c r="H329" i="7"/>
  <c r="I329" i="7"/>
  <c r="P59" i="6"/>
  <c r="S59" i="6" s="1"/>
  <c r="U59" i="6" s="1"/>
  <c r="L331" i="7"/>
  <c r="H330" i="7"/>
  <c r="I330" i="7"/>
  <c r="J330" i="7"/>
  <c r="F330" i="7"/>
  <c r="I255" i="3"/>
  <c r="I263" i="3"/>
  <c r="I303" i="3"/>
  <c r="E58" i="6"/>
  <c r="F58" i="6"/>
  <c r="E55" i="6"/>
  <c r="F55" i="6"/>
  <c r="E52" i="6"/>
  <c r="F52" i="6"/>
  <c r="G52" i="6"/>
  <c r="J52" i="6"/>
  <c r="E46" i="6"/>
  <c r="F46" i="6"/>
  <c r="G44" i="6"/>
  <c r="J44" i="6"/>
  <c r="E39" i="6"/>
  <c r="F39" i="6"/>
  <c r="G27" i="6"/>
  <c r="J27" i="6"/>
  <c r="T12" i="6"/>
  <c r="G322" i="7"/>
  <c r="K322" i="7"/>
  <c r="G26" i="6"/>
  <c r="J26" i="6"/>
  <c r="E28" i="6"/>
  <c r="F28" i="6"/>
  <c r="E31" i="6"/>
  <c r="F31" i="6"/>
  <c r="G32" i="6"/>
  <c r="J32" i="6"/>
  <c r="E40" i="6"/>
  <c r="F40" i="6"/>
  <c r="G46" i="6"/>
  <c r="J46" i="6"/>
  <c r="E49" i="6"/>
  <c r="F49" i="6"/>
  <c r="E53" i="6"/>
  <c r="F53" i="6"/>
  <c r="G54" i="6"/>
  <c r="J54" i="6"/>
  <c r="E57" i="6"/>
  <c r="F57" i="6"/>
  <c r="G58" i="6"/>
  <c r="J58" i="6"/>
  <c r="E61" i="6"/>
  <c r="F61" i="6"/>
  <c r="G62" i="6"/>
  <c r="J62" i="6"/>
  <c r="K331" i="7"/>
  <c r="G331" i="7"/>
  <c r="L329" i="7"/>
  <c r="H322" i="7"/>
  <c r="I322" i="7"/>
  <c r="J322" i="7"/>
  <c r="F322" i="7"/>
  <c r="I325" i="3"/>
  <c r="K332" i="7"/>
  <c r="L332" i="7"/>
  <c r="H331" i="7"/>
  <c r="I331" i="7"/>
  <c r="J331" i="7"/>
  <c r="K329" i="7"/>
  <c r="J329" i="7"/>
  <c r="P36" i="6"/>
  <c r="S36" i="6" s="1"/>
  <c r="U36" i="6" s="1"/>
  <c r="K327" i="7"/>
  <c r="J326" i="7"/>
  <c r="I325" i="7"/>
  <c r="K319" i="7"/>
  <c r="G317" i="7"/>
  <c r="J315" i="7"/>
  <c r="F314" i="7"/>
  <c r="L313" i="7"/>
  <c r="K311" i="7"/>
  <c r="G310" i="7"/>
  <c r="K307" i="7"/>
  <c r="J303" i="7"/>
  <c r="J299" i="7"/>
  <c r="J297" i="7"/>
  <c r="F296" i="7"/>
  <c r="J296" i="7"/>
  <c r="H295" i="7"/>
  <c r="J293" i="7"/>
  <c r="J292" i="7"/>
  <c r="F292" i="7"/>
  <c r="H291" i="7"/>
  <c r="H281" i="7"/>
  <c r="L280" i="7"/>
  <c r="F279" i="7"/>
  <c r="K278" i="7"/>
  <c r="H277" i="7"/>
  <c r="L276" i="7"/>
  <c r="F275" i="7"/>
  <c r="K274" i="7"/>
  <c r="F273" i="7"/>
  <c r="F269" i="7"/>
  <c r="G265" i="7"/>
  <c r="K265" i="7"/>
  <c r="K261" i="7"/>
  <c r="G261" i="7"/>
  <c r="J257" i="7"/>
  <c r="L256" i="7"/>
  <c r="K250" i="7"/>
  <c r="I249" i="7"/>
  <c r="F249" i="7"/>
  <c r="J249" i="7"/>
  <c r="F304" i="7"/>
  <c r="J304" i="7"/>
  <c r="J300" i="7"/>
  <c r="F300" i="7"/>
  <c r="G273" i="7"/>
  <c r="K273" i="7"/>
  <c r="K269" i="7"/>
  <c r="G269" i="7"/>
  <c r="G258" i="7"/>
  <c r="L258" i="7"/>
  <c r="K256" i="7"/>
  <c r="F312" i="7"/>
  <c r="J312" i="7"/>
  <c r="J308" i="7"/>
  <c r="F308" i="7"/>
  <c r="G281" i="7"/>
  <c r="K281" i="7"/>
  <c r="K277" i="7"/>
  <c r="G277" i="7"/>
  <c r="L271" i="7"/>
  <c r="L267" i="7"/>
  <c r="L314" i="7"/>
  <c r="L304" i="7"/>
  <c r="K302" i="7"/>
  <c r="L300" i="7"/>
  <c r="G289" i="7"/>
  <c r="K289" i="7"/>
  <c r="K285" i="7"/>
  <c r="G285" i="7"/>
  <c r="L279" i="7"/>
  <c r="L275" i="7"/>
  <c r="K271" i="7"/>
  <c r="K267" i="7"/>
  <c r="L265" i="7"/>
  <c r="L261" i="7"/>
  <c r="G257" i="7"/>
  <c r="K257" i="7"/>
  <c r="K254" i="7"/>
  <c r="L254" i="7"/>
  <c r="P52" i="6"/>
  <c r="S52" i="6" s="1"/>
  <c r="U52" i="6" s="1"/>
  <c r="G327" i="7"/>
  <c r="L324" i="7"/>
  <c r="G319" i="7"/>
  <c r="L317" i="7"/>
  <c r="K314" i="7"/>
  <c r="L312" i="7"/>
  <c r="F311" i="7"/>
  <c r="K310" i="7"/>
  <c r="L308" i="7"/>
  <c r="F307" i="7"/>
  <c r="K306" i="7"/>
  <c r="K304" i="7"/>
  <c r="K300" i="7"/>
  <c r="G297" i="7"/>
  <c r="K297" i="7"/>
  <c r="K293" i="7"/>
  <c r="G293" i="7"/>
  <c r="L287" i="7"/>
  <c r="L283" i="7"/>
  <c r="G282" i="7"/>
  <c r="K279" i="7"/>
  <c r="G278" i="7"/>
  <c r="K275" i="7"/>
  <c r="L273" i="7"/>
  <c r="J271" i="7"/>
  <c r="L269" i="7"/>
  <c r="J267" i="7"/>
  <c r="J265" i="7"/>
  <c r="F264" i="7"/>
  <c r="J264" i="7"/>
  <c r="J261" i="7"/>
  <c r="J260" i="7"/>
  <c r="F260" i="7"/>
  <c r="F254" i="7"/>
  <c r="H254" i="7"/>
  <c r="F247" i="7"/>
  <c r="H247" i="7"/>
  <c r="I247" i="7"/>
  <c r="J247" i="7"/>
  <c r="K247" i="7"/>
  <c r="L247" i="7"/>
  <c r="K324" i="7"/>
  <c r="J323" i="7"/>
  <c r="J317" i="7"/>
  <c r="J314" i="7"/>
  <c r="K312" i="7"/>
  <c r="K308" i="7"/>
  <c r="G305" i="7"/>
  <c r="K305" i="7"/>
  <c r="I304" i="7"/>
  <c r="K301" i="7"/>
  <c r="G301" i="7"/>
  <c r="I300" i="7"/>
  <c r="K287" i="7"/>
  <c r="K283" i="7"/>
  <c r="L281" i="7"/>
  <c r="J279" i="7"/>
  <c r="L277" i="7"/>
  <c r="J275" i="7"/>
  <c r="J273" i="7"/>
  <c r="F272" i="7"/>
  <c r="J272" i="7"/>
  <c r="H271" i="7"/>
  <c r="J269" i="7"/>
  <c r="J268" i="7"/>
  <c r="F268" i="7"/>
  <c r="H267" i="7"/>
  <c r="I265" i="7"/>
  <c r="I261" i="7"/>
  <c r="K258" i="7"/>
  <c r="H253" i="7"/>
  <c r="I253" i="7"/>
  <c r="I323" i="7"/>
  <c r="I317" i="7"/>
  <c r="I314" i="7"/>
  <c r="I312" i="7"/>
  <c r="K309" i="7"/>
  <c r="G309" i="7"/>
  <c r="I308" i="7"/>
  <c r="H304" i="7"/>
  <c r="H300" i="7"/>
  <c r="L289" i="7"/>
  <c r="J287" i="7"/>
  <c r="L285" i="7"/>
  <c r="J283" i="7"/>
  <c r="J281" i="7"/>
  <c r="F280" i="7"/>
  <c r="J280" i="7"/>
  <c r="H279" i="7"/>
  <c r="J277" i="7"/>
  <c r="J276" i="7"/>
  <c r="F276" i="7"/>
  <c r="H275" i="7"/>
  <c r="I273" i="7"/>
  <c r="I269" i="7"/>
  <c r="H265" i="7"/>
  <c r="H261" i="7"/>
  <c r="F256" i="7"/>
  <c r="J256" i="7"/>
  <c r="L252" i="7"/>
  <c r="G252" i="7"/>
  <c r="K252" i="7"/>
  <c r="K315" i="7"/>
  <c r="H312" i="7"/>
  <c r="L311" i="7"/>
  <c r="H308" i="7"/>
  <c r="L307" i="7"/>
  <c r="G306" i="7"/>
  <c r="K303" i="7"/>
  <c r="G302" i="7"/>
  <c r="K299" i="7"/>
  <c r="F288" i="7"/>
  <c r="J288" i="7"/>
  <c r="H287" i="7"/>
  <c r="J284" i="7"/>
  <c r="F284" i="7"/>
  <c r="H283" i="7"/>
  <c r="L272" i="7"/>
  <c r="F271" i="7"/>
  <c r="K270" i="7"/>
  <c r="L268" i="7"/>
  <c r="F267" i="7"/>
  <c r="K264" i="7"/>
  <c r="K260" i="7"/>
  <c r="L257" i="7"/>
  <c r="G249" i="7"/>
  <c r="L249" i="7"/>
  <c r="F250" i="7"/>
  <c r="K246" i="7"/>
  <c r="I242" i="7"/>
  <c r="F241" i="7"/>
  <c r="L240" i="7"/>
  <c r="K237" i="7"/>
  <c r="K235" i="7"/>
  <c r="L235" i="7"/>
  <c r="I234" i="7"/>
  <c r="I233" i="7"/>
  <c r="J233" i="7"/>
  <c r="G232" i="7"/>
  <c r="L231" i="7"/>
  <c r="J229" i="7"/>
  <c r="H221" i="7"/>
  <c r="K218" i="7"/>
  <c r="F215" i="7"/>
  <c r="K214" i="7"/>
  <c r="G203" i="7"/>
  <c r="K203" i="7"/>
  <c r="L203" i="7"/>
  <c r="H224" i="7"/>
  <c r="I224" i="7"/>
  <c r="I206" i="7"/>
  <c r="F206" i="7"/>
  <c r="I246" i="7"/>
  <c r="J240" i="7"/>
  <c r="L238" i="7"/>
  <c r="I237" i="7"/>
  <c r="J231" i="7"/>
  <c r="K226" i="7"/>
  <c r="H225" i="7"/>
  <c r="K222" i="7"/>
  <c r="L213" i="7"/>
  <c r="K211" i="7"/>
  <c r="L211" i="7"/>
  <c r="I209" i="7"/>
  <c r="J209" i="7"/>
  <c r="F202" i="7"/>
  <c r="J202" i="7"/>
  <c r="G198" i="7"/>
  <c r="K192" i="7"/>
  <c r="L192" i="7"/>
  <c r="G192" i="7"/>
  <c r="K244" i="7"/>
  <c r="L241" i="7"/>
  <c r="K238" i="7"/>
  <c r="H232" i="7"/>
  <c r="I232" i="7"/>
  <c r="I231" i="7"/>
  <c r="L230" i="7"/>
  <c r="L224" i="7"/>
  <c r="J222" i="7"/>
  <c r="L218" i="7"/>
  <c r="J216" i="7"/>
  <c r="K213" i="7"/>
  <c r="H205" i="7"/>
  <c r="F205" i="7"/>
  <c r="K200" i="7"/>
  <c r="L200" i="7"/>
  <c r="K199" i="7"/>
  <c r="G199" i="7"/>
  <c r="I198" i="7"/>
  <c r="J198" i="7"/>
  <c r="F198" i="7"/>
  <c r="H197" i="7"/>
  <c r="I197" i="7"/>
  <c r="F197" i="7"/>
  <c r="K251" i="7"/>
  <c r="K241" i="7"/>
  <c r="J238" i="7"/>
  <c r="K234" i="7"/>
  <c r="H233" i="7"/>
  <c r="F231" i="7"/>
  <c r="K230" i="7"/>
  <c r="I222" i="7"/>
  <c r="L221" i="7"/>
  <c r="K219" i="7"/>
  <c r="L219" i="7"/>
  <c r="I218" i="7"/>
  <c r="I217" i="7"/>
  <c r="J217" i="7"/>
  <c r="G216" i="7"/>
  <c r="L215" i="7"/>
  <c r="J213" i="7"/>
  <c r="L209" i="7"/>
  <c r="J207" i="7"/>
  <c r="L206" i="7"/>
  <c r="J199" i="7"/>
  <c r="H199" i="7"/>
  <c r="I250" i="7"/>
  <c r="G243" i="7"/>
  <c r="J241" i="7"/>
  <c r="F240" i="7"/>
  <c r="L239" i="7"/>
  <c r="I238" i="7"/>
  <c r="J230" i="7"/>
  <c r="L226" i="7"/>
  <c r="J224" i="7"/>
  <c r="H222" i="7"/>
  <c r="K221" i="7"/>
  <c r="H218" i="7"/>
  <c r="K215" i="7"/>
  <c r="I213" i="7"/>
  <c r="F210" i="7"/>
  <c r="K209" i="7"/>
  <c r="H208" i="7"/>
  <c r="I208" i="7"/>
  <c r="K206" i="7"/>
  <c r="L205" i="7"/>
  <c r="L202" i="7"/>
  <c r="K239" i="7"/>
  <c r="H238" i="7"/>
  <c r="I230" i="7"/>
  <c r="K227" i="7"/>
  <c r="L227" i="7"/>
  <c r="I225" i="7"/>
  <c r="J225" i="7"/>
  <c r="J215" i="7"/>
  <c r="H213" i="7"/>
  <c r="K210" i="7"/>
  <c r="I202" i="7"/>
  <c r="G195" i="7"/>
  <c r="K195" i="7"/>
  <c r="L195" i="7"/>
  <c r="F194" i="7"/>
  <c r="H194" i="7"/>
  <c r="J194" i="7"/>
  <c r="L246" i="7"/>
  <c r="G244" i="7"/>
  <c r="J232" i="7"/>
  <c r="H230" i="7"/>
  <c r="H226" i="7"/>
  <c r="F224" i="7"/>
  <c r="F218" i="7"/>
  <c r="H216" i="7"/>
  <c r="I216" i="7"/>
  <c r="I215" i="7"/>
  <c r="G209" i="7"/>
  <c r="H206" i="7"/>
  <c r="J205" i="7"/>
  <c r="H202" i="7"/>
  <c r="K202" i="7"/>
  <c r="J201" i="7"/>
  <c r="I200" i="7"/>
  <c r="K194" i="7"/>
  <c r="J193" i="7"/>
  <c r="I192" i="7"/>
  <c r="H191" i="7"/>
  <c r="G190" i="7"/>
  <c r="F189" i="7"/>
  <c r="L187" i="7"/>
  <c r="K186" i="7"/>
  <c r="J185" i="7"/>
  <c r="I184" i="7"/>
  <c r="H180" i="7"/>
  <c r="G177" i="7"/>
  <c r="L176" i="7"/>
  <c r="J174" i="7"/>
  <c r="L170" i="7"/>
  <c r="J168" i="7"/>
  <c r="H166" i="7"/>
  <c r="K163" i="7"/>
  <c r="H162" i="7"/>
  <c r="F160" i="7"/>
  <c r="K159" i="7"/>
  <c r="K153" i="7"/>
  <c r="I151" i="7"/>
  <c r="L150" i="7"/>
  <c r="K148" i="7"/>
  <c r="L148" i="7"/>
  <c r="I147" i="7"/>
  <c r="I146" i="7"/>
  <c r="J146" i="7"/>
  <c r="K140" i="7"/>
  <c r="L140" i="7"/>
  <c r="H137" i="7"/>
  <c r="J137" i="7"/>
  <c r="G120" i="7"/>
  <c r="K120" i="7"/>
  <c r="L120" i="7"/>
  <c r="F111" i="7"/>
  <c r="J111" i="7"/>
  <c r="D12" i="7"/>
  <c r="N12" i="7"/>
  <c r="G191" i="7"/>
  <c r="F190" i="7"/>
  <c r="K187" i="7"/>
  <c r="J186" i="7"/>
  <c r="J178" i="7"/>
  <c r="F177" i="7"/>
  <c r="K176" i="7"/>
  <c r="I174" i="7"/>
  <c r="F171" i="7"/>
  <c r="H169" i="7"/>
  <c r="I169" i="7"/>
  <c r="I168" i="7"/>
  <c r="L167" i="7"/>
  <c r="J159" i="7"/>
  <c r="H151" i="7"/>
  <c r="K150" i="7"/>
  <c r="H147" i="7"/>
  <c r="H145" i="7"/>
  <c r="F145" i="7"/>
  <c r="G139" i="7"/>
  <c r="F136" i="7"/>
  <c r="H136" i="7"/>
  <c r="L134" i="7"/>
  <c r="J128" i="7"/>
  <c r="F191" i="7"/>
  <c r="I186" i="7"/>
  <c r="G184" i="7"/>
  <c r="F180" i="7"/>
  <c r="K171" i="7"/>
  <c r="F168" i="7"/>
  <c r="K167" i="7"/>
  <c r="K161" i="7"/>
  <c r="K156" i="7"/>
  <c r="L156" i="7"/>
  <c r="I155" i="7"/>
  <c r="I154" i="7"/>
  <c r="J154" i="7"/>
  <c r="L152" i="7"/>
  <c r="J150" i="7"/>
  <c r="L146" i="7"/>
  <c r="J139" i="7"/>
  <c r="H139" i="7"/>
  <c r="K122" i="7"/>
  <c r="L122" i="7"/>
  <c r="H112" i="7"/>
  <c r="I112" i="7"/>
  <c r="J112" i="7"/>
  <c r="L112" i="7"/>
  <c r="F112" i="7"/>
  <c r="K108" i="7"/>
  <c r="L108" i="7"/>
  <c r="G108" i="7"/>
  <c r="L190" i="7"/>
  <c r="K189" i="7"/>
  <c r="H186" i="7"/>
  <c r="L183" i="7"/>
  <c r="K180" i="7"/>
  <c r="J167" i="7"/>
  <c r="J161" i="7"/>
  <c r="H155" i="7"/>
  <c r="K152" i="7"/>
  <c r="I150" i="7"/>
  <c r="K146" i="7"/>
  <c r="G144" i="7"/>
  <c r="L144" i="7"/>
  <c r="L137" i="7"/>
  <c r="H134" i="7"/>
  <c r="F103" i="7"/>
  <c r="J103" i="7"/>
  <c r="H103" i="7"/>
  <c r="I103" i="7"/>
  <c r="I167" i="7"/>
  <c r="K164" i="7"/>
  <c r="L164" i="7"/>
  <c r="I162" i="7"/>
  <c r="J162" i="7"/>
  <c r="L154" i="7"/>
  <c r="H150" i="7"/>
  <c r="K147" i="7"/>
  <c r="G129" i="7"/>
  <c r="G128" i="7"/>
  <c r="K128" i="7"/>
  <c r="L128" i="7"/>
  <c r="K191" i="7"/>
  <c r="J190" i="7"/>
  <c r="I189" i="7"/>
  <c r="L184" i="7"/>
  <c r="J183" i="7"/>
  <c r="L180" i="7"/>
  <c r="L171" i="7"/>
  <c r="H167" i="7"/>
  <c r="K166" i="7"/>
  <c r="K160" i="7"/>
  <c r="F155" i="7"/>
  <c r="K154" i="7"/>
  <c r="H153" i="7"/>
  <c r="I153" i="7"/>
  <c r="L151" i="7"/>
  <c r="L139" i="7"/>
  <c r="G137" i="7"/>
  <c r="K131" i="7"/>
  <c r="L131" i="7"/>
  <c r="H129" i="7"/>
  <c r="I129" i="7"/>
  <c r="J129" i="7"/>
  <c r="F129" i="7"/>
  <c r="F126" i="7"/>
  <c r="K126" i="7"/>
  <c r="I126" i="7"/>
  <c r="J126" i="7"/>
  <c r="K123" i="7"/>
  <c r="G123" i="7"/>
  <c r="J191" i="7"/>
  <c r="K184" i="7"/>
  <c r="I183" i="7"/>
  <c r="J180" i="7"/>
  <c r="J177" i="7"/>
  <c r="L174" i="7"/>
  <c r="K172" i="7"/>
  <c r="L172" i="7"/>
  <c r="I171" i="7"/>
  <c r="I170" i="7"/>
  <c r="J170" i="7"/>
  <c r="L168" i="7"/>
  <c r="J166" i="7"/>
  <c r="L162" i="7"/>
  <c r="J160" i="7"/>
  <c r="K155" i="7"/>
  <c r="H154" i="7"/>
  <c r="K151" i="7"/>
  <c r="K144" i="7"/>
  <c r="F143" i="7"/>
  <c r="I143" i="7"/>
  <c r="J143" i="7"/>
  <c r="K139" i="7"/>
  <c r="K135" i="7"/>
  <c r="J131" i="7"/>
  <c r="H131" i="7"/>
  <c r="I131" i="7"/>
  <c r="J123" i="7"/>
  <c r="H123" i="7"/>
  <c r="F123" i="7"/>
  <c r="F118" i="7"/>
  <c r="I118" i="7"/>
  <c r="J118" i="7"/>
  <c r="L118" i="7"/>
  <c r="H118" i="7"/>
  <c r="K114" i="7"/>
  <c r="L114" i="7"/>
  <c r="G114" i="7"/>
  <c r="H161" i="7"/>
  <c r="I161" i="7"/>
  <c r="I134" i="7"/>
  <c r="J134" i="7"/>
  <c r="K124" i="7"/>
  <c r="L124" i="7"/>
  <c r="G124" i="7"/>
  <c r="K132" i="7"/>
  <c r="L132" i="7"/>
  <c r="I130" i="7"/>
  <c r="J130" i="7"/>
  <c r="J120" i="7"/>
  <c r="K115" i="7"/>
  <c r="K111" i="7"/>
  <c r="K105" i="7"/>
  <c r="L102" i="7"/>
  <c r="K100" i="7"/>
  <c r="L100" i="7"/>
  <c r="H98" i="7"/>
  <c r="I98" i="7"/>
  <c r="J96" i="7"/>
  <c r="I93" i="7"/>
  <c r="L92" i="7"/>
  <c r="J82" i="7"/>
  <c r="K74" i="7"/>
  <c r="F69" i="7"/>
  <c r="H69" i="7"/>
  <c r="I69" i="7"/>
  <c r="J62" i="7"/>
  <c r="H121" i="7"/>
  <c r="I121" i="7"/>
  <c r="I120" i="7"/>
  <c r="L119" i="7"/>
  <c r="L113" i="7"/>
  <c r="L107" i="7"/>
  <c r="K102" i="7"/>
  <c r="H96" i="7"/>
  <c r="K92" i="7"/>
  <c r="J89" i="7"/>
  <c r="H89" i="7"/>
  <c r="I89" i="7"/>
  <c r="J87" i="7"/>
  <c r="L83" i="7"/>
  <c r="I82" i="7"/>
  <c r="K81" i="7"/>
  <c r="H80" i="7"/>
  <c r="J78" i="7"/>
  <c r="I74" i="7"/>
  <c r="J74" i="7"/>
  <c r="G73" i="7"/>
  <c r="K65" i="7"/>
  <c r="I62" i="7"/>
  <c r="G42" i="7"/>
  <c r="I106" i="7"/>
  <c r="J106" i="7"/>
  <c r="J97" i="7"/>
  <c r="F97" i="7"/>
  <c r="G93" i="7"/>
  <c r="J73" i="7"/>
  <c r="F73" i="7"/>
  <c r="F68" i="7"/>
  <c r="K68" i="7"/>
  <c r="L68" i="7"/>
  <c r="J65" i="7"/>
  <c r="H65" i="7"/>
  <c r="I65" i="7"/>
  <c r="G63" i="7"/>
  <c r="C12" i="7"/>
  <c r="K57" i="7"/>
  <c r="G57" i="7"/>
  <c r="L57" i="7"/>
  <c r="I12" i="7"/>
  <c r="I88" i="7"/>
  <c r="F88" i="7"/>
  <c r="K82" i="7"/>
  <c r="G82" i="7"/>
  <c r="H63" i="7"/>
  <c r="I63" i="7"/>
  <c r="F63" i="7"/>
  <c r="G62" i="7"/>
  <c r="K62" i="7"/>
  <c r="L62" i="7"/>
  <c r="G56" i="7"/>
  <c r="G26" i="7"/>
  <c r="G12" i="7"/>
  <c r="K116" i="7"/>
  <c r="L116" i="7"/>
  <c r="I114" i="7"/>
  <c r="J114" i="7"/>
  <c r="L106" i="7"/>
  <c r="L97" i="7"/>
  <c r="K96" i="7"/>
  <c r="L96" i="7"/>
  <c r="F93" i="7"/>
  <c r="J93" i="7"/>
  <c r="F87" i="7"/>
  <c r="K76" i="7"/>
  <c r="L40" i="7"/>
  <c r="G40" i="7"/>
  <c r="K106" i="7"/>
  <c r="H105" i="7"/>
  <c r="I105" i="7"/>
  <c r="L103" i="7"/>
  <c r="K99" i="7"/>
  <c r="K97" i="7"/>
  <c r="G95" i="7"/>
  <c r="L88" i="7"/>
  <c r="K87" i="7"/>
  <c r="L87" i="7"/>
  <c r="G78" i="7"/>
  <c r="K78" i="7"/>
  <c r="L78" i="7"/>
  <c r="J76" i="7"/>
  <c r="L75" i="7"/>
  <c r="K75" i="7"/>
  <c r="L73" i="7"/>
  <c r="J68" i="7"/>
  <c r="K58" i="7"/>
  <c r="L58" i="7"/>
  <c r="L24" i="7"/>
  <c r="G24" i="7"/>
  <c r="I122" i="7"/>
  <c r="J122" i="7"/>
  <c r="K107" i="7"/>
  <c r="H106" i="7"/>
  <c r="K103" i="7"/>
  <c r="I97" i="7"/>
  <c r="H95" i="7"/>
  <c r="I95" i="7"/>
  <c r="K90" i="7"/>
  <c r="L90" i="7"/>
  <c r="K88" i="7"/>
  <c r="G86" i="7"/>
  <c r="K84" i="7"/>
  <c r="L81" i="7"/>
  <c r="I76" i="7"/>
  <c r="K73" i="7"/>
  <c r="I68" i="7"/>
  <c r="L65" i="7"/>
  <c r="G49" i="7"/>
  <c r="H113" i="7"/>
  <c r="I113" i="7"/>
  <c r="L111" i="7"/>
  <c r="L99" i="7"/>
  <c r="K98" i="7"/>
  <c r="H97" i="7"/>
  <c r="L93" i="7"/>
  <c r="J88" i="7"/>
  <c r="H86" i="7"/>
  <c r="I86" i="7"/>
  <c r="L82" i="7"/>
  <c r="I77" i="7"/>
  <c r="H76" i="7"/>
  <c r="I73" i="7"/>
  <c r="H71" i="7"/>
  <c r="G69" i="7"/>
  <c r="H68" i="7"/>
  <c r="L63" i="7"/>
  <c r="F60" i="7"/>
  <c r="I60" i="7"/>
  <c r="J60" i="7"/>
  <c r="L48" i="7"/>
  <c r="G48" i="7"/>
  <c r="K48" i="7"/>
  <c r="K33" i="7"/>
  <c r="G33" i="7"/>
  <c r="H49" i="7"/>
  <c r="K66" i="7"/>
  <c r="L66" i="7"/>
  <c r="L38" i="7"/>
  <c r="L28" i="7"/>
  <c r="K38" i="7"/>
  <c r="G50" i="7"/>
  <c r="K50" i="7"/>
  <c r="H44" i="7"/>
  <c r="J44" i="7"/>
  <c r="F44" i="7"/>
  <c r="H72" i="3"/>
  <c r="I72" i="3"/>
  <c r="K72" i="3"/>
  <c r="L72" i="3"/>
  <c r="L37" i="7"/>
  <c r="J31" i="7"/>
  <c r="G70" i="3"/>
  <c r="K70" i="3"/>
  <c r="G34" i="7"/>
  <c r="K34" i="7"/>
  <c r="I36" i="7"/>
  <c r="H25" i="7"/>
  <c r="H24" i="7"/>
  <c r="F24" i="7"/>
  <c r="J24" i="7"/>
  <c r="H57" i="7"/>
  <c r="J57" i="7"/>
  <c r="I57" i="7"/>
  <c r="H40" i="7"/>
  <c r="J40" i="7"/>
  <c r="G73" i="3"/>
  <c r="K73" i="3"/>
  <c r="L73" i="3"/>
  <c r="I51" i="7"/>
  <c r="F51" i="7"/>
  <c r="J45" i="7"/>
  <c r="H45" i="7"/>
  <c r="I45" i="7"/>
  <c r="H28" i="7"/>
  <c r="F28" i="7"/>
  <c r="H48" i="7"/>
  <c r="J48" i="7"/>
  <c r="H32" i="7"/>
  <c r="J32" i="7"/>
  <c r="I27" i="7"/>
  <c r="F27" i="7"/>
  <c r="F43" i="7"/>
  <c r="J43" i="7"/>
  <c r="H53" i="7"/>
  <c r="J37" i="7"/>
  <c r="H37" i="7"/>
  <c r="I37" i="7"/>
  <c r="J21" i="7"/>
  <c r="G74" i="3"/>
  <c r="K74" i="3"/>
  <c r="J73" i="3"/>
  <c r="H73" i="3"/>
  <c r="I73" i="3"/>
  <c r="X6" i="8"/>
  <c r="P23" i="8"/>
  <c r="S23" i="8" s="1"/>
  <c r="U23" i="8" s="1"/>
  <c r="P31" i="8"/>
  <c r="S31" i="8" s="1"/>
  <c r="U31" i="8" s="1"/>
  <c r="L57" i="3"/>
  <c r="F48" i="3"/>
  <c r="H48" i="3"/>
  <c r="I48" i="3"/>
  <c r="L45" i="3"/>
  <c r="G58" i="3"/>
  <c r="K58" i="3"/>
  <c r="G47" i="3"/>
  <c r="G42" i="3"/>
  <c r="K42" i="3"/>
  <c r="K30" i="3"/>
  <c r="G30" i="3"/>
  <c r="F24" i="3"/>
  <c r="H24" i="3"/>
  <c r="I24" i="3"/>
  <c r="I71" i="3"/>
  <c r="G62" i="3"/>
  <c r="G46" i="3"/>
  <c r="F60" i="3"/>
  <c r="H60" i="3"/>
  <c r="F28" i="3"/>
  <c r="L71" i="3"/>
  <c r="L62" i="3"/>
  <c r="L30" i="3"/>
  <c r="K22" i="3"/>
  <c r="G22" i="3"/>
  <c r="F64" i="3"/>
  <c r="H64" i="3"/>
  <c r="I64" i="3"/>
  <c r="H32" i="3"/>
  <c r="G66" i="3"/>
  <c r="K66" i="3"/>
  <c r="G55" i="3"/>
  <c r="G39" i="3"/>
  <c r="G34" i="3"/>
  <c r="K34" i="3"/>
  <c r="F68" i="3"/>
  <c r="F36" i="3"/>
  <c r="H36" i="3"/>
  <c r="K60" i="3"/>
  <c r="K39" i="3"/>
  <c r="K38" i="3"/>
  <c r="G38" i="3"/>
  <c r="K26" i="3"/>
  <c r="I60" i="3"/>
  <c r="F44" i="3"/>
  <c r="H44" i="3"/>
  <c r="F12" i="3"/>
  <c r="G53" i="6"/>
  <c r="I53" i="6"/>
  <c r="G30" i="6"/>
  <c r="J30" i="6"/>
  <c r="I47" i="4"/>
  <c r="G49" i="6"/>
  <c r="J49" i="6"/>
  <c r="G33" i="6"/>
  <c r="J33" i="6"/>
  <c r="P55" i="6"/>
  <c r="S55" i="6" s="1"/>
  <c r="U55" i="6" s="1"/>
  <c r="G55" i="6"/>
  <c r="J55" i="6"/>
  <c r="D16" i="6"/>
  <c r="D19" i="6" s="1"/>
  <c r="G61" i="6"/>
  <c r="G31" i="6"/>
  <c r="J31" i="6"/>
  <c r="G57" i="6"/>
  <c r="J57" i="6"/>
  <c r="J60" i="6"/>
  <c r="G39" i="6"/>
  <c r="J39" i="6"/>
  <c r="G28" i="6"/>
  <c r="J28" i="6"/>
  <c r="J61" i="6"/>
  <c r="C12" i="6"/>
  <c r="C11" i="4"/>
  <c r="C11" i="5"/>
  <c r="C12" i="5"/>
  <c r="C12" i="4"/>
  <c r="C11" i="6"/>
  <c r="C12" i="8"/>
  <c r="C11" i="8"/>
  <c r="G252" i="2" l="1"/>
  <c r="L252" i="2" s="1"/>
  <c r="P252" i="2"/>
  <c r="P353" i="2"/>
  <c r="S353" i="2" s="1"/>
  <c r="U353" i="2" s="1"/>
  <c r="P310" i="2"/>
  <c r="P198" i="2"/>
  <c r="P98" i="2"/>
  <c r="S98" i="2" s="1"/>
  <c r="U98" i="2" s="1"/>
  <c r="P323" i="2"/>
  <c r="S323" i="2" s="1"/>
  <c r="U323" i="2" s="1"/>
  <c r="P278" i="2"/>
  <c r="P207" i="2"/>
  <c r="S207" i="2" s="1"/>
  <c r="U207" i="2" s="1"/>
  <c r="P183" i="2"/>
  <c r="S183" i="2" s="1"/>
  <c r="U183" i="2" s="1"/>
  <c r="P270" i="2"/>
  <c r="G270" i="2"/>
  <c r="L270" i="2" s="1"/>
  <c r="P256" i="2"/>
  <c r="G256" i="2"/>
  <c r="L256" i="2" s="1"/>
  <c r="L353" i="2"/>
  <c r="G273" i="2"/>
  <c r="L273" i="2" s="1"/>
  <c r="P273" i="2"/>
  <c r="L198" i="2"/>
  <c r="S198" i="2"/>
  <c r="U198" i="2" s="1"/>
  <c r="L165" i="2"/>
  <c r="P297" i="2"/>
  <c r="G297" i="2"/>
  <c r="L297" i="2" s="1"/>
  <c r="G374" i="2"/>
  <c r="L374" i="2" s="1"/>
  <c r="P374" i="2"/>
  <c r="G150" i="2"/>
  <c r="L150" i="2" s="1"/>
  <c r="P150" i="2"/>
  <c r="P142" i="2"/>
  <c r="G142" i="2"/>
  <c r="L142" i="2" s="1"/>
  <c r="P382" i="2"/>
  <c r="S382" i="2" s="1"/>
  <c r="U382" i="2" s="1"/>
  <c r="G382" i="2"/>
  <c r="L382" i="2" s="1"/>
  <c r="P352" i="2"/>
  <c r="G352" i="2"/>
  <c r="L352" i="2" s="1"/>
  <c r="P373" i="2"/>
  <c r="S373" i="2" s="1"/>
  <c r="U373" i="2" s="1"/>
  <c r="G373" i="2"/>
  <c r="L373" i="2" s="1"/>
  <c r="G260" i="2"/>
  <c r="L260" i="2" s="1"/>
  <c r="P260" i="2"/>
  <c r="G174" i="2"/>
  <c r="L174" i="2" s="1"/>
  <c r="P174" i="2"/>
  <c r="E33" i="10"/>
  <c r="P358" i="2"/>
  <c r="S358" i="2" s="1"/>
  <c r="U358" i="2" s="1"/>
  <c r="P331" i="2"/>
  <c r="S331" i="2" s="1"/>
  <c r="U331" i="2" s="1"/>
  <c r="P326" i="2"/>
  <c r="P324" i="2"/>
  <c r="P301" i="2"/>
  <c r="S301" i="2" s="1"/>
  <c r="U301" i="2" s="1"/>
  <c r="P276" i="2"/>
  <c r="P250" i="2"/>
  <c r="S250" i="2" s="1"/>
  <c r="U250" i="2" s="1"/>
  <c r="P236" i="2"/>
  <c r="S236" i="2" s="1"/>
  <c r="U236" i="2" s="1"/>
  <c r="P232" i="2"/>
  <c r="S232" i="2" s="1"/>
  <c r="U232" i="2" s="1"/>
  <c r="P219" i="2"/>
  <c r="P216" i="2"/>
  <c r="S216" i="2" s="1"/>
  <c r="U216" i="2" s="1"/>
  <c r="P203" i="2"/>
  <c r="P191" i="2"/>
  <c r="P170" i="2"/>
  <c r="P157" i="2"/>
  <c r="P149" i="2"/>
  <c r="P146" i="2"/>
  <c r="P141" i="2"/>
  <c r="P137" i="2"/>
  <c r="S137" i="2" s="1"/>
  <c r="U137" i="2" s="1"/>
  <c r="P108" i="2"/>
  <c r="P105" i="2"/>
  <c r="S105" i="2" s="1"/>
  <c r="U105" i="2" s="1"/>
  <c r="S252" i="2"/>
  <c r="U252" i="2" s="1"/>
  <c r="G369" i="2"/>
  <c r="L369" i="2" s="1"/>
  <c r="P366" i="2"/>
  <c r="P349" i="2"/>
  <c r="S349" i="2" s="1"/>
  <c r="U349" i="2" s="1"/>
  <c r="G305" i="2"/>
  <c r="L305" i="2" s="1"/>
  <c r="P275" i="2"/>
  <c r="S275" i="2" s="1"/>
  <c r="U275" i="2" s="1"/>
  <c r="P268" i="2"/>
  <c r="P266" i="2"/>
  <c r="S266" i="2" s="1"/>
  <c r="U266" i="2" s="1"/>
  <c r="P255" i="2"/>
  <c r="G247" i="2"/>
  <c r="L247" i="2" s="1"/>
  <c r="P238" i="2"/>
  <c r="P218" i="2"/>
  <c r="P201" i="2"/>
  <c r="P189" i="2"/>
  <c r="S189" i="2" s="1"/>
  <c r="U189" i="2" s="1"/>
  <c r="G161" i="2"/>
  <c r="L161" i="2" s="1"/>
  <c r="P158" i="2"/>
  <c r="S158" i="2" s="1"/>
  <c r="U158" i="2" s="1"/>
  <c r="P116" i="2"/>
  <c r="P113" i="2"/>
  <c r="S113" i="2" s="1"/>
  <c r="U113" i="2" s="1"/>
  <c r="P83" i="2"/>
  <c r="P80" i="2"/>
  <c r="S80" i="2" s="1"/>
  <c r="U80" i="2" s="1"/>
  <c r="E23" i="9"/>
  <c r="P377" i="2"/>
  <c r="P325" i="2"/>
  <c r="S325" i="2" s="1"/>
  <c r="U325" i="2" s="1"/>
  <c r="P317" i="2"/>
  <c r="P312" i="2"/>
  <c r="P309" i="2"/>
  <c r="S309" i="2" s="1"/>
  <c r="U309" i="2" s="1"/>
  <c r="P307" i="2"/>
  <c r="S307" i="2" s="1"/>
  <c r="U307" i="2" s="1"/>
  <c r="P302" i="2"/>
  <c r="S302" i="2" s="1"/>
  <c r="U302" i="2" s="1"/>
  <c r="P285" i="2"/>
  <c r="P280" i="2"/>
  <c r="P277" i="2"/>
  <c r="P240" i="2"/>
  <c r="S240" i="2" s="1"/>
  <c r="U240" i="2" s="1"/>
  <c r="P235" i="2"/>
  <c r="S235" i="2" s="1"/>
  <c r="U235" i="2" s="1"/>
  <c r="P233" i="2"/>
  <c r="S233" i="2" s="1"/>
  <c r="U233" i="2" s="1"/>
  <c r="P209" i="2"/>
  <c r="S209" i="2" s="1"/>
  <c r="U209" i="2" s="1"/>
  <c r="P192" i="2"/>
  <c r="P181" i="2"/>
  <c r="S181" i="2" s="1"/>
  <c r="U181" i="2" s="1"/>
  <c r="P153" i="2"/>
  <c r="P124" i="2"/>
  <c r="P121" i="2"/>
  <c r="S121" i="2" s="1"/>
  <c r="U121" i="2" s="1"/>
  <c r="P92" i="2"/>
  <c r="P89" i="2"/>
  <c r="S89" i="2" s="1"/>
  <c r="U89" i="2" s="1"/>
  <c r="S171" i="2"/>
  <c r="U171" i="2" s="1"/>
  <c r="E35" i="9"/>
  <c r="P368" i="2"/>
  <c r="P357" i="2"/>
  <c r="S357" i="2" s="1"/>
  <c r="U357" i="2" s="1"/>
  <c r="P354" i="2"/>
  <c r="S354" i="2" s="1"/>
  <c r="U354" i="2" s="1"/>
  <c r="P320" i="2"/>
  <c r="P294" i="2"/>
  <c r="S294" i="2" s="1"/>
  <c r="U294" i="2" s="1"/>
  <c r="P288" i="2"/>
  <c r="P200" i="2"/>
  <c r="P190" i="2"/>
  <c r="S190" i="2" s="1"/>
  <c r="U190" i="2" s="1"/>
  <c r="P138" i="2"/>
  <c r="S138" i="2" s="1"/>
  <c r="U138" i="2" s="1"/>
  <c r="P109" i="2"/>
  <c r="P106" i="2"/>
  <c r="S106" i="2" s="1"/>
  <c r="U106" i="2" s="1"/>
  <c r="P341" i="2"/>
  <c r="S341" i="2" s="1"/>
  <c r="U341" i="2" s="1"/>
  <c r="P332" i="2"/>
  <c r="S332" i="2" s="1"/>
  <c r="U332" i="2" s="1"/>
  <c r="P329" i="2"/>
  <c r="S329" i="2" s="1"/>
  <c r="U329" i="2" s="1"/>
  <c r="P299" i="2"/>
  <c r="S299" i="2" s="1"/>
  <c r="U299" i="2" s="1"/>
  <c r="P267" i="2"/>
  <c r="S267" i="2" s="1"/>
  <c r="U267" i="2" s="1"/>
  <c r="P251" i="2"/>
  <c r="P223" i="2"/>
  <c r="S223" i="2" s="1"/>
  <c r="U223" i="2" s="1"/>
  <c r="P220" i="2"/>
  <c r="P206" i="2"/>
  <c r="S206" i="2" s="1"/>
  <c r="U206" i="2" s="1"/>
  <c r="P194" i="2"/>
  <c r="P182" i="2"/>
  <c r="S182" i="2" s="1"/>
  <c r="U182" i="2" s="1"/>
  <c r="P178" i="2"/>
  <c r="P165" i="2"/>
  <c r="S165" i="2" s="1"/>
  <c r="U165" i="2" s="1"/>
  <c r="P155" i="2"/>
  <c r="P147" i="2"/>
  <c r="P132" i="2"/>
  <c r="P129" i="2"/>
  <c r="S129" i="2" s="1"/>
  <c r="U129" i="2" s="1"/>
  <c r="P123" i="2"/>
  <c r="P100" i="2"/>
  <c r="P97" i="2"/>
  <c r="S97" i="2" s="1"/>
  <c r="U97" i="2" s="1"/>
  <c r="T4" i="2"/>
  <c r="P365" i="2"/>
  <c r="S365" i="2" s="1"/>
  <c r="U365" i="2" s="1"/>
  <c r="P355" i="2"/>
  <c r="S355" i="2" s="1"/>
  <c r="U355" i="2" s="1"/>
  <c r="P304" i="2"/>
  <c r="P296" i="2"/>
  <c r="P293" i="2"/>
  <c r="S293" i="2" s="1"/>
  <c r="U293" i="2" s="1"/>
  <c r="P274" i="2"/>
  <c r="S274" i="2" s="1"/>
  <c r="U274" i="2" s="1"/>
  <c r="P272" i="2"/>
  <c r="P265" i="2"/>
  <c r="S265" i="2" s="1"/>
  <c r="U265" i="2" s="1"/>
  <c r="P259" i="2"/>
  <c r="S259" i="2" s="1"/>
  <c r="U259" i="2" s="1"/>
  <c r="P245" i="2"/>
  <c r="S245" i="2" s="1"/>
  <c r="U245" i="2" s="1"/>
  <c r="G203" i="2"/>
  <c r="L203" i="2" s="1"/>
  <c r="G157" i="2"/>
  <c r="L157" i="2" s="1"/>
  <c r="G149" i="2"/>
  <c r="L149" i="2" s="1"/>
  <c r="P114" i="2"/>
  <c r="S114" i="2" s="1"/>
  <c r="U114" i="2" s="1"/>
  <c r="G343" i="2"/>
  <c r="L343" i="2" s="1"/>
  <c r="P343" i="2"/>
  <c r="S343" i="2" s="1"/>
  <c r="U343" i="2" s="1"/>
  <c r="G340" i="2"/>
  <c r="L340" i="2" s="1"/>
  <c r="P340" i="2"/>
  <c r="S340" i="2" s="1"/>
  <c r="U340" i="2" s="1"/>
  <c r="P336" i="2"/>
  <c r="G336" i="2"/>
  <c r="L336" i="2" s="1"/>
  <c r="G298" i="2"/>
  <c r="L298" i="2" s="1"/>
  <c r="P298" i="2"/>
  <c r="G363" i="2"/>
  <c r="L363" i="2" s="1"/>
  <c r="P363" i="2"/>
  <c r="S363" i="2" s="1"/>
  <c r="U363" i="2" s="1"/>
  <c r="G380" i="2"/>
  <c r="L380" i="2" s="1"/>
  <c r="P380" i="2"/>
  <c r="G372" i="2"/>
  <c r="L372" i="2" s="1"/>
  <c r="P372" i="2"/>
  <c r="P367" i="2"/>
  <c r="G367" i="2"/>
  <c r="L367" i="2" s="1"/>
  <c r="G362" i="2"/>
  <c r="L362" i="2" s="1"/>
  <c r="P362" i="2"/>
  <c r="G330" i="2"/>
  <c r="L330" i="2" s="1"/>
  <c r="P330" i="2"/>
  <c r="G350" i="2"/>
  <c r="L350" i="2" s="1"/>
  <c r="P350" i="2"/>
  <c r="G345" i="2"/>
  <c r="L345" i="2" s="1"/>
  <c r="P345" i="2"/>
  <c r="S345" i="2" s="1"/>
  <c r="U345" i="2" s="1"/>
  <c r="G342" i="2"/>
  <c r="L342" i="2" s="1"/>
  <c r="P342" i="2"/>
  <c r="G339" i="2"/>
  <c r="L339" i="2" s="1"/>
  <c r="P339" i="2"/>
  <c r="S339" i="2" s="1"/>
  <c r="U339" i="2" s="1"/>
  <c r="G335" i="2"/>
  <c r="L335" i="2" s="1"/>
  <c r="P335" i="2"/>
  <c r="G346" i="2"/>
  <c r="L346" i="2" s="1"/>
  <c r="P346" i="2"/>
  <c r="S346" i="2" s="1"/>
  <c r="U346" i="2" s="1"/>
  <c r="G379" i="2"/>
  <c r="L379" i="2" s="1"/>
  <c r="P379" i="2"/>
  <c r="S366" i="2"/>
  <c r="U366" i="2" s="1"/>
  <c r="G371" i="2"/>
  <c r="L371" i="2" s="1"/>
  <c r="P371" i="2"/>
  <c r="G364" i="2"/>
  <c r="L364" i="2" s="1"/>
  <c r="P364" i="2"/>
  <c r="G361" i="2"/>
  <c r="L361" i="2" s="1"/>
  <c r="P359" i="2"/>
  <c r="G359" i="2"/>
  <c r="L359" i="2" s="1"/>
  <c r="P351" i="2"/>
  <c r="G351" i="2"/>
  <c r="L351" i="2" s="1"/>
  <c r="G347" i="2"/>
  <c r="L347" i="2" s="1"/>
  <c r="P347" i="2"/>
  <c r="G338" i="2"/>
  <c r="L338" i="2" s="1"/>
  <c r="P338" i="2"/>
  <c r="S338" i="2" s="1"/>
  <c r="U338" i="2" s="1"/>
  <c r="S383" i="2"/>
  <c r="U383" i="2" s="1"/>
  <c r="P344" i="2"/>
  <c r="G344" i="2"/>
  <c r="L344" i="2" s="1"/>
  <c r="G334" i="2"/>
  <c r="L334" i="2" s="1"/>
  <c r="P334" i="2"/>
  <c r="G381" i="2"/>
  <c r="L381" i="2" s="1"/>
  <c r="P381" i="2"/>
  <c r="G377" i="2"/>
  <c r="L377" i="2" s="1"/>
  <c r="P375" i="2"/>
  <c r="G375" i="2"/>
  <c r="L375" i="2" s="1"/>
  <c r="G370" i="2"/>
  <c r="L370" i="2" s="1"/>
  <c r="P370" i="2"/>
  <c r="G337" i="2"/>
  <c r="L337" i="2" s="1"/>
  <c r="P337" i="2"/>
  <c r="S337" i="2" s="1"/>
  <c r="U337" i="2" s="1"/>
  <c r="G306" i="2"/>
  <c r="L306" i="2" s="1"/>
  <c r="P306" i="2"/>
  <c r="G253" i="2"/>
  <c r="L253" i="2" s="1"/>
  <c r="P253" i="2"/>
  <c r="S253" i="2" s="1"/>
  <c r="U253" i="2" s="1"/>
  <c r="G376" i="2"/>
  <c r="L376" i="2" s="1"/>
  <c r="G368" i="2"/>
  <c r="L368" i="2" s="1"/>
  <c r="G360" i="2"/>
  <c r="L360" i="2" s="1"/>
  <c r="G328" i="2"/>
  <c r="L328" i="2" s="1"/>
  <c r="P319" i="2"/>
  <c r="G319" i="2"/>
  <c r="L319" i="2" s="1"/>
  <c r="S317" i="2"/>
  <c r="U317" i="2" s="1"/>
  <c r="S304" i="2"/>
  <c r="U304" i="2" s="1"/>
  <c r="P287" i="2"/>
  <c r="G287" i="2"/>
  <c r="L287" i="2" s="1"/>
  <c r="S285" i="2"/>
  <c r="U285" i="2" s="1"/>
  <c r="G269" i="2"/>
  <c r="L269" i="2" s="1"/>
  <c r="P269" i="2"/>
  <c r="G257" i="2"/>
  <c r="L257" i="2" s="1"/>
  <c r="P257" i="2"/>
  <c r="G244" i="2"/>
  <c r="L244" i="2" s="1"/>
  <c r="G77" i="2"/>
  <c r="L77" i="2" s="1"/>
  <c r="P77" i="2"/>
  <c r="G314" i="2"/>
  <c r="L314" i="2" s="1"/>
  <c r="P314" i="2"/>
  <c r="G284" i="2"/>
  <c r="L284" i="2" s="1"/>
  <c r="P284" i="2"/>
  <c r="G290" i="2"/>
  <c r="L290" i="2" s="1"/>
  <c r="P290" i="2"/>
  <c r="P246" i="2"/>
  <c r="G246" i="2"/>
  <c r="L246" i="2" s="1"/>
  <c r="P234" i="2"/>
  <c r="G234" i="2"/>
  <c r="L234" i="2" s="1"/>
  <c r="G229" i="2"/>
  <c r="L229" i="2" s="1"/>
  <c r="P229" i="2"/>
  <c r="G184" i="2"/>
  <c r="L184" i="2" s="1"/>
  <c r="P184" i="2"/>
  <c r="G110" i="2"/>
  <c r="L110" i="2" s="1"/>
  <c r="P110" i="2"/>
  <c r="P348" i="2"/>
  <c r="S348" i="2" s="1"/>
  <c r="U348" i="2" s="1"/>
  <c r="P333" i="2"/>
  <c r="S333" i="2" s="1"/>
  <c r="U333" i="2" s="1"/>
  <c r="S326" i="2"/>
  <c r="U326" i="2" s="1"/>
  <c r="S312" i="2"/>
  <c r="U312" i="2" s="1"/>
  <c r="P295" i="2"/>
  <c r="G295" i="2"/>
  <c r="L295" i="2" s="1"/>
  <c r="S280" i="2"/>
  <c r="U280" i="2" s="1"/>
  <c r="G271" i="2"/>
  <c r="L271" i="2" s="1"/>
  <c r="P271" i="2"/>
  <c r="G241" i="2"/>
  <c r="L241" i="2" s="1"/>
  <c r="P241" i="2"/>
  <c r="S241" i="2" s="1"/>
  <c r="U241" i="2" s="1"/>
  <c r="S238" i="2"/>
  <c r="U238" i="2" s="1"/>
  <c r="G196" i="2"/>
  <c r="L196" i="2" s="1"/>
  <c r="P196" i="2"/>
  <c r="G320" i="2"/>
  <c r="L320" i="2" s="1"/>
  <c r="P318" i="2"/>
  <c r="S318" i="2" s="1"/>
  <c r="U318" i="2" s="1"/>
  <c r="P315" i="2"/>
  <c r="S315" i="2" s="1"/>
  <c r="U315" i="2" s="1"/>
  <c r="G313" i="2"/>
  <c r="G300" i="2"/>
  <c r="L300" i="2" s="1"/>
  <c r="P300" i="2"/>
  <c r="G288" i="2"/>
  <c r="L288" i="2" s="1"/>
  <c r="P286" i="2"/>
  <c r="S286" i="2" s="1"/>
  <c r="U286" i="2" s="1"/>
  <c r="P283" i="2"/>
  <c r="S283" i="2" s="1"/>
  <c r="U283" i="2" s="1"/>
  <c r="G281" i="2"/>
  <c r="G276" i="2"/>
  <c r="L276" i="2" s="1"/>
  <c r="P264" i="2"/>
  <c r="S264" i="2" s="1"/>
  <c r="U264" i="2" s="1"/>
  <c r="G264" i="2"/>
  <c r="L264" i="2" s="1"/>
  <c r="P254" i="2"/>
  <c r="G254" i="2"/>
  <c r="L254" i="2" s="1"/>
  <c r="G162" i="2"/>
  <c r="L162" i="2" s="1"/>
  <c r="P162" i="2"/>
  <c r="G292" i="2"/>
  <c r="L292" i="2" s="1"/>
  <c r="P292" i="2"/>
  <c r="S278" i="2"/>
  <c r="U278" i="2" s="1"/>
  <c r="P303" i="2"/>
  <c r="G303" i="2"/>
  <c r="L303" i="2" s="1"/>
  <c r="S260" i="2"/>
  <c r="U260" i="2" s="1"/>
  <c r="P243" i="2"/>
  <c r="G243" i="2"/>
  <c r="L243" i="2" s="1"/>
  <c r="G231" i="2"/>
  <c r="L231" i="2" s="1"/>
  <c r="P231" i="2"/>
  <c r="G204" i="2"/>
  <c r="L204" i="2" s="1"/>
  <c r="P204" i="2"/>
  <c r="S310" i="2"/>
  <c r="U310" i="2" s="1"/>
  <c r="G321" i="2"/>
  <c r="L321" i="2" s="1"/>
  <c r="G308" i="2"/>
  <c r="L308" i="2" s="1"/>
  <c r="P308" i="2"/>
  <c r="G296" i="2"/>
  <c r="L296" i="2" s="1"/>
  <c r="P291" i="2"/>
  <c r="S291" i="2" s="1"/>
  <c r="U291" i="2" s="1"/>
  <c r="G289" i="2"/>
  <c r="L289" i="2" s="1"/>
  <c r="G215" i="2"/>
  <c r="L215" i="2" s="1"/>
  <c r="P215" i="2"/>
  <c r="G172" i="2"/>
  <c r="L172" i="2" s="1"/>
  <c r="P172" i="2"/>
  <c r="G316" i="2"/>
  <c r="L316" i="2" s="1"/>
  <c r="P316" i="2"/>
  <c r="G282" i="2"/>
  <c r="L282" i="2" s="1"/>
  <c r="P282" i="2"/>
  <c r="G322" i="2"/>
  <c r="L322" i="2" s="1"/>
  <c r="P322" i="2"/>
  <c r="P327" i="2"/>
  <c r="S327" i="2" s="1"/>
  <c r="U327" i="2" s="1"/>
  <c r="G327" i="2"/>
  <c r="L327" i="2" s="1"/>
  <c r="G324" i="2"/>
  <c r="L324" i="2" s="1"/>
  <c r="P311" i="2"/>
  <c r="G311" i="2"/>
  <c r="L311" i="2" s="1"/>
  <c r="P279" i="2"/>
  <c r="G279" i="2"/>
  <c r="L279" i="2" s="1"/>
  <c r="S277" i="2"/>
  <c r="U277" i="2" s="1"/>
  <c r="P263" i="2"/>
  <c r="S263" i="2" s="1"/>
  <c r="U263" i="2" s="1"/>
  <c r="G263" i="2"/>
  <c r="L263" i="2" s="1"/>
  <c r="G258" i="2"/>
  <c r="L258" i="2" s="1"/>
  <c r="P258" i="2"/>
  <c r="G249" i="2"/>
  <c r="L249" i="2" s="1"/>
  <c r="P249" i="2"/>
  <c r="P227" i="2"/>
  <c r="G227" i="2"/>
  <c r="L227" i="2" s="1"/>
  <c r="G272" i="2"/>
  <c r="L272" i="2" s="1"/>
  <c r="P262" i="2"/>
  <c r="S262" i="2" s="1"/>
  <c r="U262" i="2" s="1"/>
  <c r="G255" i="2"/>
  <c r="L255" i="2" s="1"/>
  <c r="S247" i="2"/>
  <c r="U247" i="2" s="1"/>
  <c r="G220" i="2"/>
  <c r="L220" i="2" s="1"/>
  <c r="G218" i="2"/>
  <c r="L218" i="2" s="1"/>
  <c r="P212" i="2"/>
  <c r="G212" i="2"/>
  <c r="L212" i="2" s="1"/>
  <c r="S200" i="2"/>
  <c r="U200" i="2" s="1"/>
  <c r="P180" i="2"/>
  <c r="S180" i="2" s="1"/>
  <c r="U180" i="2" s="1"/>
  <c r="G167" i="2"/>
  <c r="L167" i="2" s="1"/>
  <c r="P167" i="2"/>
  <c r="G222" i="2"/>
  <c r="L222" i="2" s="1"/>
  <c r="P222" i="2"/>
  <c r="S218" i="2"/>
  <c r="U218" i="2" s="1"/>
  <c r="G214" i="2"/>
  <c r="L214" i="2" s="1"/>
  <c r="P214" i="2"/>
  <c r="P186" i="2"/>
  <c r="G186" i="2"/>
  <c r="L186" i="2" s="1"/>
  <c r="G159" i="2"/>
  <c r="L159" i="2" s="1"/>
  <c r="P159" i="2"/>
  <c r="G118" i="2"/>
  <c r="L118" i="2" s="1"/>
  <c r="P118" i="2"/>
  <c r="S118" i="2" s="1"/>
  <c r="U118" i="2" s="1"/>
  <c r="G85" i="2"/>
  <c r="L85" i="2" s="1"/>
  <c r="P85" i="2"/>
  <c r="G251" i="2"/>
  <c r="P242" i="2"/>
  <c r="S242" i="2" s="1"/>
  <c r="U242" i="2" s="1"/>
  <c r="G230" i="2"/>
  <c r="L230" i="2" s="1"/>
  <c r="P230" i="2"/>
  <c r="G228" i="2"/>
  <c r="L228" i="2" s="1"/>
  <c r="P228" i="2"/>
  <c r="S228" i="2" s="1"/>
  <c r="U228" i="2" s="1"/>
  <c r="G226" i="2"/>
  <c r="L226" i="2" s="1"/>
  <c r="P226" i="2"/>
  <c r="S203" i="2"/>
  <c r="U203" i="2" s="1"/>
  <c r="G199" i="2"/>
  <c r="L199" i="2" s="1"/>
  <c r="P199" i="2"/>
  <c r="G195" i="2"/>
  <c r="L195" i="2" s="1"/>
  <c r="P195" i="2"/>
  <c r="P175" i="2"/>
  <c r="G175" i="2"/>
  <c r="L175" i="2" s="1"/>
  <c r="P164" i="2"/>
  <c r="G164" i="2"/>
  <c r="L164" i="2" s="1"/>
  <c r="P248" i="2"/>
  <c r="S248" i="2" s="1"/>
  <c r="U248" i="2" s="1"/>
  <c r="P211" i="2"/>
  <c r="G211" i="2"/>
  <c r="L211" i="2" s="1"/>
  <c r="G205" i="2"/>
  <c r="L205" i="2" s="1"/>
  <c r="P205" i="2"/>
  <c r="G188" i="2"/>
  <c r="L188" i="2" s="1"/>
  <c r="P188" i="2"/>
  <c r="P177" i="2"/>
  <c r="G177" i="2"/>
  <c r="L177" i="2" s="1"/>
  <c r="P169" i="2"/>
  <c r="G169" i="2"/>
  <c r="L169" i="2" s="1"/>
  <c r="G126" i="2"/>
  <c r="L126" i="2" s="1"/>
  <c r="P126" i="2"/>
  <c r="G94" i="2"/>
  <c r="L94" i="2" s="1"/>
  <c r="P94" i="2"/>
  <c r="G268" i="2"/>
  <c r="L268" i="2" s="1"/>
  <c r="P221" i="2"/>
  <c r="S221" i="2" s="1"/>
  <c r="U221" i="2" s="1"/>
  <c r="G219" i="2"/>
  <c r="L219" i="2" s="1"/>
  <c r="P217" i="2"/>
  <c r="G217" i="2"/>
  <c r="L217" i="2" s="1"/>
  <c r="G201" i="2"/>
  <c r="L201" i="2" s="1"/>
  <c r="G197" i="2"/>
  <c r="L197" i="2" s="1"/>
  <c r="P197" i="2"/>
  <c r="P185" i="2"/>
  <c r="G185" i="2"/>
  <c r="L185" i="2" s="1"/>
  <c r="G179" i="2"/>
  <c r="L179" i="2" s="1"/>
  <c r="P179" i="2"/>
  <c r="P237" i="2"/>
  <c r="G237" i="2"/>
  <c r="L237" i="2" s="1"/>
  <c r="G225" i="2"/>
  <c r="L225" i="2" s="1"/>
  <c r="P225" i="2"/>
  <c r="S219" i="2"/>
  <c r="U219" i="2" s="1"/>
  <c r="G213" i="2"/>
  <c r="L213" i="2" s="1"/>
  <c r="P213" i="2"/>
  <c r="S192" i="2"/>
  <c r="U192" i="2" s="1"/>
  <c r="G187" i="2"/>
  <c r="L187" i="2" s="1"/>
  <c r="P187" i="2"/>
  <c r="G173" i="2"/>
  <c r="L173" i="2" s="1"/>
  <c r="P173" i="2"/>
  <c r="S173" i="2" s="1"/>
  <c r="U173" i="2" s="1"/>
  <c r="G163" i="2"/>
  <c r="L163" i="2" s="1"/>
  <c r="P163" i="2"/>
  <c r="G134" i="2"/>
  <c r="L134" i="2" s="1"/>
  <c r="P134" i="2"/>
  <c r="S134" i="2" s="1"/>
  <c r="U134" i="2" s="1"/>
  <c r="G102" i="2"/>
  <c r="L102" i="2" s="1"/>
  <c r="P102" i="2"/>
  <c r="P176" i="2"/>
  <c r="S176" i="2" s="1"/>
  <c r="U176" i="2" s="1"/>
  <c r="S149" i="2"/>
  <c r="U149" i="2" s="1"/>
  <c r="S147" i="2"/>
  <c r="U147" i="2" s="1"/>
  <c r="P224" i="2"/>
  <c r="S224" i="2" s="1"/>
  <c r="U224" i="2" s="1"/>
  <c r="L207" i="2"/>
  <c r="G194" i="2"/>
  <c r="G193" i="2"/>
  <c r="L193" i="2" s="1"/>
  <c r="L182" i="2"/>
  <c r="G170" i="2"/>
  <c r="S155" i="2"/>
  <c r="U155" i="2" s="1"/>
  <c r="G79" i="2"/>
  <c r="L79" i="2" s="1"/>
  <c r="P79" i="2"/>
  <c r="G73" i="2"/>
  <c r="L73" i="2" s="1"/>
  <c r="P73" i="2"/>
  <c r="G136" i="2"/>
  <c r="L136" i="2" s="1"/>
  <c r="P136" i="2"/>
  <c r="G128" i="2"/>
  <c r="L128" i="2" s="1"/>
  <c r="P128" i="2"/>
  <c r="G120" i="2"/>
  <c r="L120" i="2" s="1"/>
  <c r="P120" i="2"/>
  <c r="G112" i="2"/>
  <c r="L112" i="2" s="1"/>
  <c r="P112" i="2"/>
  <c r="G104" i="2"/>
  <c r="L104" i="2" s="1"/>
  <c r="P104" i="2"/>
  <c r="G96" i="2"/>
  <c r="L96" i="2" s="1"/>
  <c r="P96" i="2"/>
  <c r="G88" i="2"/>
  <c r="L88" i="2" s="1"/>
  <c r="P88" i="2"/>
  <c r="G160" i="2"/>
  <c r="L160" i="2" s="1"/>
  <c r="P160" i="2"/>
  <c r="G141" i="2"/>
  <c r="L141" i="2" s="1"/>
  <c r="P75" i="2"/>
  <c r="G75" i="2"/>
  <c r="L75" i="2" s="1"/>
  <c r="G178" i="2"/>
  <c r="L178" i="2" s="1"/>
  <c r="P166" i="2"/>
  <c r="S166" i="2" s="1"/>
  <c r="U166" i="2" s="1"/>
  <c r="G152" i="2"/>
  <c r="L152" i="2" s="1"/>
  <c r="P152" i="2"/>
  <c r="G143" i="2"/>
  <c r="L143" i="2" s="1"/>
  <c r="P143" i="2"/>
  <c r="G132" i="2"/>
  <c r="L132" i="2" s="1"/>
  <c r="G124" i="2"/>
  <c r="L124" i="2" s="1"/>
  <c r="G116" i="2"/>
  <c r="L116" i="2" s="1"/>
  <c r="G108" i="2"/>
  <c r="L108" i="2" s="1"/>
  <c r="G100" i="2"/>
  <c r="L100" i="2" s="1"/>
  <c r="G92" i="2"/>
  <c r="L92" i="2" s="1"/>
  <c r="G83" i="2"/>
  <c r="L83" i="2" s="1"/>
  <c r="S191" i="2"/>
  <c r="U191" i="2" s="1"/>
  <c r="S124" i="2"/>
  <c r="U124" i="2" s="1"/>
  <c r="S116" i="2"/>
  <c r="U116" i="2" s="1"/>
  <c r="S108" i="2"/>
  <c r="U108" i="2" s="1"/>
  <c r="S92" i="2"/>
  <c r="U92" i="2" s="1"/>
  <c r="P156" i="2"/>
  <c r="G156" i="2"/>
  <c r="L156" i="2" s="1"/>
  <c r="G153" i="2"/>
  <c r="L153" i="2" s="1"/>
  <c r="P144" i="2"/>
  <c r="S144" i="2" s="1"/>
  <c r="U144" i="2" s="1"/>
  <c r="G76" i="2"/>
  <c r="L76" i="2" s="1"/>
  <c r="P154" i="2"/>
  <c r="S154" i="2" s="1"/>
  <c r="U154" i="2" s="1"/>
  <c r="G133" i="2"/>
  <c r="L133" i="2" s="1"/>
  <c r="G125" i="2"/>
  <c r="L125" i="2" s="1"/>
  <c r="G117" i="2"/>
  <c r="L117" i="2" s="1"/>
  <c r="G109" i="2"/>
  <c r="L109" i="2" s="1"/>
  <c r="G101" i="2"/>
  <c r="L101" i="2" s="1"/>
  <c r="G93" i="2"/>
  <c r="L93" i="2" s="1"/>
  <c r="G84" i="2"/>
  <c r="L84" i="2" s="1"/>
  <c r="P72" i="2"/>
  <c r="S72" i="2" s="1"/>
  <c r="U72" i="2" s="1"/>
  <c r="S133" i="2"/>
  <c r="U133" i="2" s="1"/>
  <c r="G78" i="2"/>
  <c r="L78" i="2" s="1"/>
  <c r="P78" i="2"/>
  <c r="G151" i="2"/>
  <c r="L151" i="2" s="1"/>
  <c r="P151" i="2"/>
  <c r="G135" i="2"/>
  <c r="L135" i="2" s="1"/>
  <c r="P135" i="2"/>
  <c r="G127" i="2"/>
  <c r="L127" i="2" s="1"/>
  <c r="P127" i="2"/>
  <c r="G119" i="2"/>
  <c r="L119" i="2" s="1"/>
  <c r="P119" i="2"/>
  <c r="G111" i="2"/>
  <c r="L111" i="2" s="1"/>
  <c r="P111" i="2"/>
  <c r="G103" i="2"/>
  <c r="L103" i="2" s="1"/>
  <c r="P103" i="2"/>
  <c r="G95" i="2"/>
  <c r="L95" i="2" s="1"/>
  <c r="P95" i="2"/>
  <c r="G87" i="2"/>
  <c r="L87" i="2" s="1"/>
  <c r="P87" i="2"/>
  <c r="P148" i="2"/>
  <c r="S148" i="2" s="1"/>
  <c r="U148" i="2" s="1"/>
  <c r="G148" i="2"/>
  <c r="L148" i="2" s="1"/>
  <c r="G145" i="2"/>
  <c r="L145" i="2" s="1"/>
  <c r="P145" i="2"/>
  <c r="P168" i="2"/>
  <c r="S168" i="2" s="1"/>
  <c r="U168" i="2" s="1"/>
  <c r="S146" i="2"/>
  <c r="U146" i="2" s="1"/>
  <c r="G71" i="2"/>
  <c r="L71" i="2" s="1"/>
  <c r="P71" i="2"/>
  <c r="G139" i="2"/>
  <c r="L139" i="2" s="1"/>
  <c r="G131" i="2"/>
  <c r="L131" i="2" s="1"/>
  <c r="G123" i="2"/>
  <c r="L123" i="2" s="1"/>
  <c r="G115" i="2"/>
  <c r="L115" i="2" s="1"/>
  <c r="G107" i="2"/>
  <c r="L107" i="2" s="1"/>
  <c r="G99" i="2"/>
  <c r="L99" i="2" s="1"/>
  <c r="G91" i="2"/>
  <c r="L91" i="2" s="1"/>
  <c r="G82" i="2"/>
  <c r="L82" i="2" s="1"/>
  <c r="G74" i="2"/>
  <c r="L74" i="2" s="1"/>
  <c r="F39" i="2"/>
  <c r="I32" i="3"/>
  <c r="K62" i="3"/>
  <c r="P27" i="8"/>
  <c r="S27" i="8" s="1"/>
  <c r="U27" i="8" s="1"/>
  <c r="P30" i="8"/>
  <c r="S30" i="8" s="1"/>
  <c r="U30" i="8" s="1"/>
  <c r="I25" i="7"/>
  <c r="H31" i="7"/>
  <c r="T13" i="6"/>
  <c r="P28" i="6"/>
  <c r="S28" i="6" s="1"/>
  <c r="U28" i="6" s="1"/>
  <c r="T2" i="2"/>
  <c r="X13" i="5"/>
  <c r="J66" i="7"/>
  <c r="L54" i="7"/>
  <c r="I54" i="7"/>
  <c r="I23" i="7"/>
  <c r="J28" i="7"/>
  <c r="X15" i="8"/>
  <c r="K35" i="3"/>
  <c r="J54" i="3"/>
  <c r="L42" i="3"/>
  <c r="L34" i="3"/>
  <c r="H54" i="3"/>
  <c r="I62" i="3"/>
  <c r="K63" i="3"/>
  <c r="H34" i="3"/>
  <c r="F32" i="3"/>
  <c r="X14" i="8"/>
  <c r="X9" i="8"/>
  <c r="L25" i="7"/>
  <c r="P24" i="5"/>
  <c r="S24" i="5" s="1"/>
  <c r="U24" i="5" s="1"/>
  <c r="T8" i="2"/>
  <c r="P30" i="4"/>
  <c r="S30" i="4" s="1"/>
  <c r="U30" i="4" s="1"/>
  <c r="J81" i="7"/>
  <c r="J70" i="7"/>
  <c r="J58" i="7"/>
  <c r="K54" i="7"/>
  <c r="K23" i="7"/>
  <c r="I44" i="7"/>
  <c r="J25" i="7"/>
  <c r="P21" i="8"/>
  <c r="S21" i="8" s="1"/>
  <c r="U21" i="8" s="1"/>
  <c r="J62" i="3"/>
  <c r="X4" i="8"/>
  <c r="X3" i="8"/>
  <c r="K25" i="7"/>
  <c r="J41" i="7"/>
  <c r="J64" i="7"/>
  <c r="K49" i="7"/>
  <c r="T10" i="6"/>
  <c r="T3" i="2"/>
  <c r="L44" i="7"/>
  <c r="K51" i="7"/>
  <c r="F23" i="7"/>
  <c r="J54" i="7"/>
  <c r="X10" i="8"/>
  <c r="L49" i="3"/>
  <c r="K28" i="3"/>
  <c r="J26" i="3"/>
  <c r="K54" i="3"/>
  <c r="F30" i="3"/>
  <c r="G63" i="3"/>
  <c r="X11" i="8"/>
  <c r="P22" i="8"/>
  <c r="S22" i="8" s="1"/>
  <c r="U22" i="8" s="1"/>
  <c r="H56" i="7"/>
  <c r="I64" i="7"/>
  <c r="K64" i="7"/>
  <c r="P50" i="2"/>
  <c r="L40" i="3"/>
  <c r="J49" i="3"/>
  <c r="H62" i="3"/>
  <c r="J42" i="3"/>
  <c r="G50" i="3"/>
  <c r="P28" i="8"/>
  <c r="S28" i="8" s="1"/>
  <c r="U28" i="8" s="1"/>
  <c r="P39" i="6"/>
  <c r="S39" i="6" s="1"/>
  <c r="U39" i="6" s="1"/>
  <c r="F40" i="3"/>
  <c r="P24" i="8"/>
  <c r="S24" i="8" s="1"/>
  <c r="U24" i="8" s="1"/>
  <c r="X8" i="8"/>
  <c r="P29" i="8"/>
  <c r="S29" i="8" s="1"/>
  <c r="U29" i="8" s="1"/>
  <c r="L23" i="7"/>
  <c r="P22" i="2"/>
  <c r="F67" i="7"/>
  <c r="K59" i="7"/>
  <c r="L31" i="7"/>
  <c r="L32" i="3"/>
  <c r="H42" i="3"/>
  <c r="X13" i="8"/>
  <c r="X2" i="8"/>
  <c r="X5" i="8"/>
  <c r="P32" i="6"/>
  <c r="S32" i="6" s="1"/>
  <c r="U32" i="6" s="1"/>
  <c r="P58" i="6"/>
  <c r="S58" i="6" s="1"/>
  <c r="U58" i="6" s="1"/>
  <c r="P29" i="5"/>
  <c r="S29" i="5" s="1"/>
  <c r="U29" i="5" s="1"/>
  <c r="K61" i="7"/>
  <c r="J56" i="3"/>
  <c r="J34" i="3"/>
  <c r="F5" i="2"/>
  <c r="I21" i="7"/>
  <c r="J53" i="7"/>
  <c r="L33" i="7"/>
  <c r="L49" i="7"/>
  <c r="L56" i="7"/>
  <c r="I80" i="7"/>
  <c r="L84" i="7"/>
  <c r="P27" i="6"/>
  <c r="S27" i="6" s="1"/>
  <c r="U27" i="6" s="1"/>
  <c r="P40" i="6"/>
  <c r="P25" i="6"/>
  <c r="S25" i="6" s="1"/>
  <c r="U25" i="6" s="1"/>
  <c r="T3" i="4"/>
  <c r="T10" i="2"/>
  <c r="L65" i="3"/>
  <c r="L37" i="3"/>
  <c r="J59" i="3"/>
  <c r="J40" i="3"/>
  <c r="H50" i="3"/>
  <c r="H21" i="3"/>
  <c r="P31" i="6"/>
  <c r="S31" i="6" s="1"/>
  <c r="U31" i="6" s="1"/>
  <c r="I40" i="3"/>
  <c r="P49" i="6"/>
  <c r="S49" i="6" s="1"/>
  <c r="U49" i="6" s="1"/>
  <c r="P53" i="6"/>
  <c r="S53" i="6" s="1"/>
  <c r="U53" i="6" s="1"/>
  <c r="H40" i="3"/>
  <c r="K50" i="3"/>
  <c r="H52" i="3"/>
  <c r="L56" i="3"/>
  <c r="H21" i="7"/>
  <c r="J56" i="7"/>
  <c r="F36" i="7"/>
  <c r="P42" i="6"/>
  <c r="S42" i="6" s="1"/>
  <c r="U42" i="6" s="1"/>
  <c r="P38" i="4"/>
  <c r="S38" i="4" s="1"/>
  <c r="U38" i="4" s="1"/>
  <c r="T12" i="4"/>
  <c r="T9" i="2"/>
  <c r="P29" i="2"/>
  <c r="K46" i="7"/>
  <c r="L55" i="7"/>
  <c r="F46" i="7"/>
  <c r="I33" i="7"/>
  <c r="J26" i="7"/>
  <c r="L64" i="3"/>
  <c r="K51" i="3"/>
  <c r="K31" i="3"/>
  <c r="J39" i="3"/>
  <c r="G65" i="3"/>
  <c r="L59" i="3"/>
  <c r="L35" i="3"/>
  <c r="H46" i="3"/>
  <c r="T17" i="2"/>
  <c r="P24" i="4"/>
  <c r="S24" i="4" s="1"/>
  <c r="U24" i="4" s="1"/>
  <c r="P27" i="4"/>
  <c r="S27" i="4" s="1"/>
  <c r="U27" i="4" s="1"/>
  <c r="K21" i="7"/>
  <c r="H59" i="3"/>
  <c r="D15" i="6"/>
  <c r="C19" i="6" s="1"/>
  <c r="H36" i="7"/>
  <c r="H77" i="7"/>
  <c r="K56" i="7"/>
  <c r="J84" i="7"/>
  <c r="P60" i="6"/>
  <c r="S60" i="6" s="1"/>
  <c r="U60" i="6" s="1"/>
  <c r="P46" i="6"/>
  <c r="S46" i="6" s="1"/>
  <c r="U46" i="6" s="1"/>
  <c r="P59" i="4"/>
  <c r="S59" i="4" s="1"/>
  <c r="U59" i="4" s="1"/>
  <c r="T4" i="4"/>
  <c r="P45" i="4"/>
  <c r="S45" i="4" s="1"/>
  <c r="U45" i="4" s="1"/>
  <c r="T15" i="2"/>
  <c r="T7" i="2"/>
  <c r="T14" i="4"/>
  <c r="K71" i="7"/>
  <c r="J59" i="7"/>
  <c r="L46" i="7"/>
  <c r="F42" i="7"/>
  <c r="T16" i="2"/>
  <c r="K45" i="3"/>
  <c r="J65" i="3"/>
  <c r="J45" i="3"/>
  <c r="I45" i="3"/>
  <c r="I27" i="3"/>
  <c r="L68" i="3"/>
  <c r="P25" i="4"/>
  <c r="S25" i="4" s="1"/>
  <c r="U25" i="4" s="1"/>
  <c r="K67" i="3"/>
  <c r="P33" i="6"/>
  <c r="S33" i="6" s="1"/>
  <c r="U33" i="6" s="1"/>
  <c r="P30" i="6"/>
  <c r="S30" i="6" s="1"/>
  <c r="U30" i="6" s="1"/>
  <c r="G54" i="3"/>
  <c r="I56" i="3"/>
  <c r="J33" i="7"/>
  <c r="I49" i="7"/>
  <c r="F77" i="7"/>
  <c r="I84" i="7"/>
  <c r="T15" i="6"/>
  <c r="T3" i="6"/>
  <c r="T9" i="6"/>
  <c r="T15" i="4"/>
  <c r="T14" i="2"/>
  <c r="T6" i="2"/>
  <c r="H82" i="7"/>
  <c r="I75" i="7"/>
  <c r="F71" i="7"/>
  <c r="K67" i="7"/>
  <c r="I59" i="7"/>
  <c r="K36" i="7"/>
  <c r="F55" i="7"/>
  <c r="I46" i="7"/>
  <c r="I26" i="7"/>
  <c r="J42" i="7"/>
  <c r="L25" i="3"/>
  <c r="K64" i="3"/>
  <c r="K43" i="3"/>
  <c r="K25" i="3"/>
  <c r="J25" i="3"/>
  <c r="G57" i="3"/>
  <c r="L46" i="3"/>
  <c r="I25" i="3"/>
  <c r="F67" i="3"/>
  <c r="I54" i="3"/>
  <c r="I42" i="3"/>
  <c r="L71" i="7"/>
  <c r="L21" i="7"/>
  <c r="P61" i="6"/>
  <c r="S61" i="6" s="1"/>
  <c r="U61" i="6" s="1"/>
  <c r="K46" i="3"/>
  <c r="H56" i="3"/>
  <c r="H33" i="7"/>
  <c r="J49" i="7"/>
  <c r="J71" i="7"/>
  <c r="K26" i="7"/>
  <c r="P21" i="6"/>
  <c r="P56" i="6"/>
  <c r="S56" i="6" s="1"/>
  <c r="U56" i="6" s="1"/>
  <c r="P57" i="6"/>
  <c r="S57" i="6" s="1"/>
  <c r="U57" i="6" s="1"/>
  <c r="P35" i="6"/>
  <c r="S35" i="6" s="1"/>
  <c r="U35" i="6" s="1"/>
  <c r="P45" i="6"/>
  <c r="S45" i="6" s="1"/>
  <c r="U45" i="6" s="1"/>
  <c r="T13" i="2"/>
  <c r="T5" i="2"/>
  <c r="P39" i="2"/>
  <c r="P50" i="6"/>
  <c r="F80" i="7"/>
  <c r="I67" i="7"/>
  <c r="J63" i="7"/>
  <c r="L60" i="7"/>
  <c r="H59" i="7"/>
  <c r="L42" i="7"/>
  <c r="F54" i="7"/>
  <c r="F39" i="7"/>
  <c r="X12" i="8"/>
  <c r="K59" i="3"/>
  <c r="L39" i="3"/>
  <c r="I21" i="3"/>
  <c r="F34" i="3"/>
  <c r="F22" i="3"/>
  <c r="I53" i="7"/>
  <c r="J29" i="7"/>
  <c r="L26" i="7"/>
  <c r="K42" i="7"/>
  <c r="J80" i="7"/>
  <c r="P23" i="6"/>
  <c r="S23" i="6" s="1"/>
  <c r="U23" i="6" s="1"/>
  <c r="P38" i="6"/>
  <c r="T6" i="6"/>
  <c r="T7" i="6"/>
  <c r="P47" i="6"/>
  <c r="S47" i="6" s="1"/>
  <c r="U47" i="6" s="1"/>
  <c r="P37" i="6"/>
  <c r="S37" i="6" s="1"/>
  <c r="U37" i="6" s="1"/>
  <c r="P24" i="6"/>
  <c r="S24" i="6" s="1"/>
  <c r="U24" i="6" s="1"/>
  <c r="P22" i="6"/>
  <c r="S22" i="6" s="1"/>
  <c r="U22" i="6" s="1"/>
  <c r="T12" i="2"/>
  <c r="P39" i="4"/>
  <c r="F84" i="7"/>
  <c r="F75" i="7"/>
  <c r="K72" i="7"/>
  <c r="J69" i="7"/>
  <c r="K60" i="7"/>
  <c r="L36" i="7"/>
  <c r="K55" i="7"/>
  <c r="F53" i="7"/>
  <c r="I42" i="7"/>
  <c r="L44" i="3"/>
  <c r="K56" i="3"/>
  <c r="K37" i="3"/>
  <c r="L67" i="3"/>
  <c r="L51" i="3"/>
  <c r="G31" i="3"/>
  <c r="H39" i="3"/>
  <c r="H25" i="3"/>
  <c r="I59" i="3"/>
  <c r="I37" i="3"/>
  <c r="I46" i="3"/>
  <c r="E50" i="10"/>
  <c r="E25" i="10"/>
  <c r="E28" i="9"/>
  <c r="E42" i="9"/>
  <c r="E15" i="9"/>
  <c r="E15" i="10"/>
  <c r="E29" i="9"/>
  <c r="E43" i="9"/>
  <c r="E56" i="9"/>
  <c r="G66" i="2"/>
  <c r="K66" i="2" s="1"/>
  <c r="P66" i="2"/>
  <c r="E42" i="10"/>
  <c r="E51" i="9"/>
  <c r="E52" i="10"/>
  <c r="E50" i="9"/>
  <c r="E40" i="10"/>
  <c r="F62" i="2"/>
  <c r="G62" i="2" s="1"/>
  <c r="I62" i="2" s="1"/>
  <c r="F28" i="2"/>
  <c r="P28" i="2" s="1"/>
  <c r="E49" i="10"/>
  <c r="E21" i="10"/>
  <c r="E12" i="10"/>
  <c r="E51" i="10"/>
  <c r="E26" i="9"/>
  <c r="E38" i="10"/>
  <c r="E27" i="9"/>
  <c r="E29" i="10"/>
  <c r="E23" i="10"/>
  <c r="E33" i="9"/>
  <c r="E41" i="9"/>
  <c r="E36" i="10"/>
  <c r="E47" i="9"/>
  <c r="F61" i="2"/>
  <c r="V61" i="2" s="1"/>
  <c r="G31" i="2"/>
  <c r="K31" i="2" s="1"/>
  <c r="P31" i="2"/>
  <c r="F51" i="2"/>
  <c r="P51" i="2" s="1"/>
  <c r="E39" i="9"/>
  <c r="E45" i="9"/>
  <c r="E34" i="9"/>
  <c r="E30" i="10"/>
  <c r="E13" i="10"/>
  <c r="E25" i="9"/>
  <c r="F24" i="2"/>
  <c r="P24" i="2" s="1"/>
  <c r="P62" i="2"/>
  <c r="S62" i="2" s="1"/>
  <c r="U62" i="2" s="1"/>
  <c r="E32" i="10"/>
  <c r="G27" i="2"/>
  <c r="I27" i="2" s="1"/>
  <c r="P27" i="2"/>
  <c r="S27" i="2" s="1"/>
  <c r="U27" i="2" s="1"/>
  <c r="P33" i="2"/>
  <c r="G33" i="2"/>
  <c r="J33" i="2" s="1"/>
  <c r="G47" i="2"/>
  <c r="I47" i="2" s="1"/>
  <c r="P47" i="2"/>
  <c r="P239" i="2"/>
  <c r="G239" i="2"/>
  <c r="K239" i="2" s="1"/>
  <c r="G64" i="2"/>
  <c r="K64" i="2" s="1"/>
  <c r="P64" i="2"/>
  <c r="G46" i="2"/>
  <c r="J46" i="2" s="1"/>
  <c r="P46" i="2"/>
  <c r="P30" i="2"/>
  <c r="G30" i="2"/>
  <c r="J30" i="2" s="1"/>
  <c r="P40" i="2"/>
  <c r="G40" i="2"/>
  <c r="I40" i="2" s="1"/>
  <c r="G140" i="2"/>
  <c r="K140" i="2" s="1"/>
  <c r="P140" i="2"/>
  <c r="S140" i="2" s="1"/>
  <c r="U140" i="2" s="1"/>
  <c r="P54" i="2"/>
  <c r="G54" i="2"/>
  <c r="I54" i="2" s="1"/>
  <c r="P43" i="2"/>
  <c r="G43" i="2"/>
  <c r="J43" i="2" s="1"/>
  <c r="P58" i="2"/>
  <c r="G58" i="2"/>
  <c r="K58" i="2" s="1"/>
  <c r="P35" i="2"/>
  <c r="G35" i="2"/>
  <c r="J35" i="2" s="1"/>
  <c r="P70" i="2"/>
  <c r="G70" i="2"/>
  <c r="I70" i="2" s="1"/>
  <c r="F37" i="2"/>
  <c r="P37" i="2" s="1"/>
  <c r="G22" i="2"/>
  <c r="I22" i="2" s="1"/>
  <c r="E37" i="10"/>
  <c r="E43" i="10"/>
  <c r="E11" i="9"/>
  <c r="E52" i="9"/>
  <c r="E37" i="9"/>
  <c r="F26" i="2"/>
  <c r="P26" i="2" s="1"/>
  <c r="E17" i="10"/>
  <c r="E30" i="9"/>
  <c r="F21" i="2"/>
  <c r="P21" i="2" s="1"/>
  <c r="E26" i="10"/>
  <c r="E53" i="10"/>
  <c r="E17" i="9"/>
  <c r="E54" i="9"/>
  <c r="E24" i="10"/>
  <c r="E35" i="10"/>
  <c r="P68" i="2"/>
  <c r="S68" i="2" s="1"/>
  <c r="U68" i="2" s="1"/>
  <c r="E13" i="9"/>
  <c r="E24" i="9"/>
  <c r="E55" i="9"/>
  <c r="E39" i="10"/>
  <c r="E46" i="9"/>
  <c r="P56" i="2"/>
  <c r="G56" i="2"/>
  <c r="J56" i="2" s="1"/>
  <c r="P67" i="2"/>
  <c r="G67" i="2"/>
  <c r="K67" i="2" s="1"/>
  <c r="G202" i="2"/>
  <c r="K202" i="2" s="1"/>
  <c r="P202" i="2"/>
  <c r="P44" i="2"/>
  <c r="G44" i="2"/>
  <c r="J44" i="2" s="1"/>
  <c r="G34" i="2"/>
  <c r="J34" i="2" s="1"/>
  <c r="P34" i="2"/>
  <c r="G60" i="2"/>
  <c r="I60" i="2" s="1"/>
  <c r="P60" i="2"/>
  <c r="G48" i="2"/>
  <c r="I48" i="2" s="1"/>
  <c r="P48" i="2"/>
  <c r="P25" i="2"/>
  <c r="G25" i="2"/>
  <c r="I25" i="2" s="1"/>
  <c r="G65" i="2"/>
  <c r="K65" i="2" s="1"/>
  <c r="P65" i="2"/>
  <c r="G53" i="2"/>
  <c r="J53" i="2" s="1"/>
  <c r="P53" i="2"/>
  <c r="G38" i="2"/>
  <c r="I38" i="2" s="1"/>
  <c r="P38" i="2"/>
  <c r="G69" i="2"/>
  <c r="I69" i="2" s="1"/>
  <c r="P69" i="2"/>
  <c r="G261" i="2"/>
  <c r="K261" i="2" s="1"/>
  <c r="P261" i="2"/>
  <c r="G42" i="2"/>
  <c r="K42" i="2" s="1"/>
  <c r="P42" i="2"/>
  <c r="G23" i="2"/>
  <c r="I23" i="2" s="1"/>
  <c r="P23" i="2"/>
  <c r="G86" i="2"/>
  <c r="P86" i="2"/>
  <c r="G208" i="2"/>
  <c r="K208" i="2" s="1"/>
  <c r="P208" i="2"/>
  <c r="G63" i="2"/>
  <c r="K63" i="2" s="1"/>
  <c r="P63" i="2"/>
  <c r="G49" i="2"/>
  <c r="J49" i="2" s="1"/>
  <c r="P49" i="2"/>
  <c r="P36" i="2"/>
  <c r="G36" i="2"/>
  <c r="J36" i="2" s="1"/>
  <c r="G32" i="2"/>
  <c r="J32" i="2" s="1"/>
  <c r="P32" i="2"/>
  <c r="G57" i="2"/>
  <c r="K57" i="2" s="1"/>
  <c r="P57" i="2"/>
  <c r="G41" i="2"/>
  <c r="I41" i="2" s="1"/>
  <c r="P41" i="2"/>
  <c r="G29" i="2"/>
  <c r="J29" i="2" s="1"/>
  <c r="E14" i="9"/>
  <c r="F45" i="2"/>
  <c r="F59" i="2"/>
  <c r="F55" i="2"/>
  <c r="G51" i="2"/>
  <c r="J51" i="2" s="1"/>
  <c r="E16" i="10"/>
  <c r="E34" i="10"/>
  <c r="F52" i="2"/>
  <c r="P52" i="2" s="1"/>
  <c r="E40" i="9"/>
  <c r="E44" i="9"/>
  <c r="E48" i="9"/>
  <c r="P378" i="2"/>
  <c r="S378" i="2" s="1"/>
  <c r="U378" i="2" s="1"/>
  <c r="E32" i="9"/>
  <c r="E41" i="10"/>
  <c r="E22" i="9"/>
  <c r="E49" i="9"/>
  <c r="E45" i="10"/>
  <c r="E21" i="9"/>
  <c r="E46" i="10"/>
  <c r="E18" i="9"/>
  <c r="E44" i="10"/>
  <c r="O13" i="7"/>
  <c r="N13" i="7"/>
  <c r="G13" i="7"/>
  <c r="F13" i="7"/>
  <c r="H13" i="7"/>
  <c r="M13" i="7"/>
  <c r="E13" i="7"/>
  <c r="J13" i="7"/>
  <c r="Q13" i="7"/>
  <c r="I13" i="7"/>
  <c r="C13" i="7"/>
  <c r="D13" i="7"/>
  <c r="K27" i="3"/>
  <c r="L52" i="3"/>
  <c r="H29" i="7"/>
  <c r="K41" i="7"/>
  <c r="P27" i="5"/>
  <c r="S27" i="5" s="1"/>
  <c r="U27" i="5" s="1"/>
  <c r="P31" i="4"/>
  <c r="S31" i="4" s="1"/>
  <c r="U31" i="4" s="1"/>
  <c r="T13" i="4"/>
  <c r="P29" i="4"/>
  <c r="P53" i="4"/>
  <c r="S53" i="4" s="1"/>
  <c r="U53" i="4" s="1"/>
  <c r="P52" i="4"/>
  <c r="S52" i="4" s="1"/>
  <c r="U52" i="4" s="1"/>
  <c r="P49" i="4"/>
  <c r="P46" i="4"/>
  <c r="S46" i="4" s="1"/>
  <c r="U46" i="4" s="1"/>
  <c r="P35" i="4"/>
  <c r="S35" i="4" s="1"/>
  <c r="U35" i="4" s="1"/>
  <c r="X14" i="5"/>
  <c r="X6" i="5"/>
  <c r="I72" i="7"/>
  <c r="L22" i="7"/>
  <c r="J35" i="7"/>
  <c r="F47" i="7"/>
  <c r="L33" i="3"/>
  <c r="K61" i="3"/>
  <c r="J68" i="3"/>
  <c r="J52" i="3"/>
  <c r="J28" i="3"/>
  <c r="G61" i="3"/>
  <c r="K52" i="3"/>
  <c r="L41" i="3"/>
  <c r="L27" i="3"/>
  <c r="G21" i="3"/>
  <c r="F63" i="3"/>
  <c r="I58" i="3"/>
  <c r="F47" i="3"/>
  <c r="I38" i="3"/>
  <c r="K41" i="3"/>
  <c r="F29" i="7"/>
  <c r="F35" i="7"/>
  <c r="I41" i="7"/>
  <c r="K79" i="7"/>
  <c r="P37" i="4"/>
  <c r="P56" i="4"/>
  <c r="S56" i="4" s="1"/>
  <c r="U56" i="4" s="1"/>
  <c r="P42" i="4"/>
  <c r="S42" i="4" s="1"/>
  <c r="U42" i="4" s="1"/>
  <c r="T8" i="4"/>
  <c r="X12" i="5"/>
  <c r="X4" i="5"/>
  <c r="P28" i="5"/>
  <c r="S28" i="5" s="1"/>
  <c r="U28" i="5" s="1"/>
  <c r="H78" i="7"/>
  <c r="J72" i="7"/>
  <c r="I58" i="7"/>
  <c r="L41" i="7"/>
  <c r="K22" i="7"/>
  <c r="H46" i="7"/>
  <c r="H34" i="7"/>
  <c r="J58" i="3"/>
  <c r="H49" i="3"/>
  <c r="H38" i="3"/>
  <c r="I39" i="3"/>
  <c r="H68" i="3"/>
  <c r="H28" i="3"/>
  <c r="I35" i="7"/>
  <c r="K47" i="7"/>
  <c r="F79" i="7"/>
  <c r="P25" i="5"/>
  <c r="S25" i="5" s="1"/>
  <c r="U25" i="5" s="1"/>
  <c r="P30" i="5"/>
  <c r="S30" i="5" s="1"/>
  <c r="U30" i="5" s="1"/>
  <c r="P43" i="4"/>
  <c r="S43" i="4" s="1"/>
  <c r="U43" i="4" s="1"/>
  <c r="T6" i="4"/>
  <c r="T9" i="4"/>
  <c r="P48" i="4"/>
  <c r="S48" i="4" s="1"/>
  <c r="U48" i="4" s="1"/>
  <c r="P44" i="4"/>
  <c r="S44" i="4" s="1"/>
  <c r="U44" i="4" s="1"/>
  <c r="P54" i="4"/>
  <c r="S54" i="4" s="1"/>
  <c r="U54" i="4" s="1"/>
  <c r="P55" i="4"/>
  <c r="S55" i="4" s="1"/>
  <c r="U55" i="4" s="1"/>
  <c r="X17" i="5"/>
  <c r="X11" i="5"/>
  <c r="X3" i="5"/>
  <c r="P26" i="5"/>
  <c r="S26" i="5" s="1"/>
  <c r="U26" i="5" s="1"/>
  <c r="H72" i="7"/>
  <c r="H58" i="7"/>
  <c r="L28" i="3"/>
  <c r="K23" i="3"/>
  <c r="J33" i="3"/>
  <c r="H58" i="3"/>
  <c r="H47" i="3"/>
  <c r="H26" i="3"/>
  <c r="I68" i="3"/>
  <c r="I52" i="3"/>
  <c r="X10" i="5"/>
  <c r="X2" i="5"/>
  <c r="P23" i="5"/>
  <c r="S23" i="5" s="1"/>
  <c r="U23" i="5" s="1"/>
  <c r="P21" i="5"/>
  <c r="S21" i="5" s="1"/>
  <c r="L35" i="7"/>
  <c r="K35" i="7"/>
  <c r="L43" i="3"/>
  <c r="I65" i="3"/>
  <c r="I66" i="3"/>
  <c r="I50" i="3"/>
  <c r="F26" i="3"/>
  <c r="F52" i="7"/>
  <c r="K47" i="3"/>
  <c r="H52" i="7"/>
  <c r="H47" i="7"/>
  <c r="J79" i="7"/>
  <c r="P23" i="4"/>
  <c r="S23" i="4" s="1"/>
  <c r="U23" i="4" s="1"/>
  <c r="P51" i="4"/>
  <c r="S51" i="4" s="1"/>
  <c r="U51" i="4" s="1"/>
  <c r="T17" i="4"/>
  <c r="P60" i="4"/>
  <c r="S60" i="4" s="1"/>
  <c r="U60" i="4" s="1"/>
  <c r="P40" i="4"/>
  <c r="S40" i="4" s="1"/>
  <c r="U40" i="4" s="1"/>
  <c r="P22" i="4"/>
  <c r="S22" i="4" s="1"/>
  <c r="U22" i="4" s="1"/>
  <c r="T11" i="4"/>
  <c r="T16" i="4"/>
  <c r="P47" i="4"/>
  <c r="S47" i="4" s="1"/>
  <c r="U47" i="4" s="1"/>
  <c r="X16" i="5"/>
  <c r="X9" i="5"/>
  <c r="J83" i="7"/>
  <c r="I81" i="7"/>
  <c r="J75" i="7"/>
  <c r="F72" i="7"/>
  <c r="J67" i="7"/>
  <c r="H66" i="7"/>
  <c r="L61" i="7"/>
  <c r="F56" i="7"/>
  <c r="J55" i="7"/>
  <c r="K33" i="3"/>
  <c r="J63" i="3"/>
  <c r="J47" i="3"/>
  <c r="J23" i="3"/>
  <c r="L63" i="3"/>
  <c r="I63" i="3"/>
  <c r="I49" i="3"/>
  <c r="H79" i="7"/>
  <c r="L36" i="3"/>
  <c r="K21" i="3"/>
  <c r="K68" i="3"/>
  <c r="J47" i="7"/>
  <c r="L79" i="7"/>
  <c r="P31" i="5"/>
  <c r="S31" i="5" s="1"/>
  <c r="U31" i="5" s="1"/>
  <c r="P58" i="4"/>
  <c r="S58" i="4" s="1"/>
  <c r="U58" i="4" s="1"/>
  <c r="P26" i="4"/>
  <c r="S26" i="4" s="1"/>
  <c r="U26" i="4" s="1"/>
  <c r="P36" i="4"/>
  <c r="S36" i="4" s="1"/>
  <c r="U36" i="4" s="1"/>
  <c r="P21" i="4"/>
  <c r="P50" i="4"/>
  <c r="P57" i="4"/>
  <c r="S57" i="4" s="1"/>
  <c r="U57" i="4" s="1"/>
  <c r="X15" i="5"/>
  <c r="X8" i="5"/>
  <c r="P22" i="5"/>
  <c r="S22" i="5" s="1"/>
  <c r="U22" i="5" s="1"/>
  <c r="F41" i="7"/>
  <c r="J22" i="7"/>
  <c r="L58" i="3"/>
  <c r="L38" i="3"/>
  <c r="J38" i="3"/>
  <c r="H33" i="3"/>
  <c r="I33" i="3"/>
  <c r="K36" i="3"/>
  <c r="I47" i="7"/>
  <c r="I29" i="7"/>
  <c r="T2" i="4"/>
  <c r="P28" i="4"/>
  <c r="S28" i="4" s="1"/>
  <c r="U28" i="4" s="1"/>
  <c r="P41" i="4"/>
  <c r="S41" i="4" s="1"/>
  <c r="U41" i="4" s="1"/>
  <c r="T5" i="4"/>
  <c r="P32" i="4"/>
  <c r="S32" i="4" s="1"/>
  <c r="U32" i="4" s="1"/>
  <c r="T10" i="4"/>
  <c r="P33" i="4"/>
  <c r="S33" i="4" s="1"/>
  <c r="U33" i="4" s="1"/>
  <c r="J77" i="7"/>
  <c r="H67" i="7"/>
  <c r="J61" i="7"/>
  <c r="F26" i="7"/>
  <c r="I55" i="7"/>
  <c r="I39" i="7"/>
  <c r="I22" i="7"/>
  <c r="H23" i="7"/>
  <c r="L47" i="3"/>
  <c r="O55" i="6"/>
  <c r="O60" i="6"/>
  <c r="O58" i="6"/>
  <c r="C15" i="6"/>
  <c r="O56" i="6"/>
  <c r="O48" i="6"/>
  <c r="O49" i="6"/>
  <c r="O47" i="6"/>
  <c r="O30" i="6"/>
  <c r="O52" i="6"/>
  <c r="O50" i="6"/>
  <c r="O62" i="6"/>
  <c r="O31" i="6"/>
  <c r="O46" i="6"/>
  <c r="O63" i="6"/>
  <c r="O54" i="6"/>
  <c r="O57" i="6"/>
  <c r="O53" i="6"/>
  <c r="O33" i="6"/>
  <c r="O51" i="6"/>
  <c r="O61" i="6"/>
  <c r="O59" i="6"/>
  <c r="O32" i="6"/>
  <c r="C16" i="4"/>
  <c r="D18" i="4" s="1"/>
  <c r="O55" i="4"/>
  <c r="O59" i="4"/>
  <c r="O47" i="4"/>
  <c r="O57" i="4"/>
  <c r="O49" i="4"/>
  <c r="O53" i="4"/>
  <c r="O46" i="4"/>
  <c r="C15" i="4"/>
  <c r="O45" i="4"/>
  <c r="O51" i="4"/>
  <c r="O48" i="4"/>
  <c r="O54" i="4"/>
  <c r="O52" i="4"/>
  <c r="O60" i="4"/>
  <c r="O56" i="4"/>
  <c r="O50" i="4"/>
  <c r="O58" i="4"/>
  <c r="C16" i="6"/>
  <c r="D18" i="6" s="1"/>
  <c r="O25" i="8"/>
  <c r="O26" i="8"/>
  <c r="O22" i="8"/>
  <c r="O28" i="8"/>
  <c r="O27" i="8"/>
  <c r="O23" i="8"/>
  <c r="C15" i="8"/>
  <c r="O31" i="8"/>
  <c r="O30" i="8"/>
  <c r="O21" i="8"/>
  <c r="O29" i="8"/>
  <c r="O24" i="8"/>
  <c r="C16" i="8"/>
  <c r="D18" i="8" s="1"/>
  <c r="O22" i="5"/>
  <c r="O28" i="5"/>
  <c r="O30" i="5"/>
  <c r="O23" i="5"/>
  <c r="O25" i="5"/>
  <c r="O31" i="5"/>
  <c r="O24" i="5"/>
  <c r="O27" i="5"/>
  <c r="O21" i="5"/>
  <c r="O29" i="5"/>
  <c r="C15" i="5"/>
  <c r="O26" i="5"/>
  <c r="C16" i="5"/>
  <c r="D18" i="5" s="1"/>
  <c r="D13" i="3"/>
  <c r="I13" i="3"/>
  <c r="L13" i="3"/>
  <c r="P13" i="3"/>
  <c r="F13" i="3"/>
  <c r="N13" i="3"/>
  <c r="J13" i="3"/>
  <c r="C13" i="3"/>
  <c r="G13" i="3"/>
  <c r="H13" i="3"/>
  <c r="B15" i="3"/>
  <c r="O13" i="3"/>
  <c r="K13" i="3"/>
  <c r="E13" i="3"/>
  <c r="M13" i="3"/>
  <c r="Q13" i="3"/>
  <c r="P62" i="6"/>
  <c r="S62" i="6" s="1"/>
  <c r="U62" i="6" s="1"/>
  <c r="P41" i="6"/>
  <c r="S41" i="6" s="1"/>
  <c r="U41" i="6" s="1"/>
  <c r="F83" i="7"/>
  <c r="I78" i="7"/>
  <c r="H74" i="7"/>
  <c r="K70" i="7"/>
  <c r="K69" i="7"/>
  <c r="H62" i="7"/>
  <c r="L53" i="7"/>
  <c r="K48" i="3"/>
  <c r="I23" i="3"/>
  <c r="L24" i="3"/>
  <c r="F61" i="7"/>
  <c r="P13" i="7"/>
  <c r="B15" i="7"/>
  <c r="L52" i="7"/>
  <c r="K52" i="7"/>
  <c r="J34" i="7"/>
  <c r="H43" i="7"/>
  <c r="H39" i="7"/>
  <c r="X16" i="8"/>
  <c r="P25" i="8"/>
  <c r="S25" i="8" s="1"/>
  <c r="T7" i="4"/>
  <c r="T14" i="6"/>
  <c r="T4" i="6"/>
  <c r="F74" i="7"/>
  <c r="I70" i="7"/>
  <c r="I66" i="7"/>
  <c r="L13" i="7"/>
  <c r="K13" i="7"/>
  <c r="I28" i="7"/>
  <c r="J52" i="7"/>
  <c r="I43" i="7"/>
  <c r="J39" i="7"/>
  <c r="L48" i="3"/>
  <c r="K44" i="3"/>
  <c r="G60" i="3"/>
  <c r="G52" i="3"/>
  <c r="G24" i="3"/>
  <c r="F23" i="3"/>
  <c r="P44" i="6"/>
  <c r="S44" i="6" s="1"/>
  <c r="U44" i="6" s="1"/>
  <c r="T11" i="6"/>
  <c r="P34" i="4"/>
  <c r="S34" i="4" s="1"/>
  <c r="P63" i="6"/>
  <c r="S63" i="6" s="1"/>
  <c r="U63" i="6" s="1"/>
  <c r="P51" i="6"/>
  <c r="P34" i="6"/>
  <c r="S34" i="6" s="1"/>
  <c r="U34" i="6" s="1"/>
  <c r="L64" i="7"/>
  <c r="P54" i="6"/>
  <c r="S54" i="6" s="1"/>
  <c r="U54" i="6" s="1"/>
  <c r="T2" i="6"/>
  <c r="I83" i="7"/>
  <c r="L77" i="7"/>
  <c r="H64" i="7"/>
  <c r="I61" i="7"/>
  <c r="K29" i="7"/>
  <c r="X7" i="8"/>
  <c r="L23" i="3"/>
  <c r="P48" i="6"/>
  <c r="S48" i="6" s="1"/>
  <c r="U48" i="6" s="1"/>
  <c r="T8" i="6"/>
  <c r="T5" i="6"/>
  <c r="L80" i="7"/>
  <c r="K43" i="7"/>
  <c r="F34" i="7"/>
  <c r="P26" i="8"/>
  <c r="S26" i="8" s="1"/>
  <c r="U26" i="8" s="1"/>
  <c r="P43" i="6"/>
  <c r="S43" i="6" s="1"/>
  <c r="U43" i="6" s="1"/>
  <c r="P29" i="6"/>
  <c r="K39" i="7"/>
  <c r="E18" i="7"/>
  <c r="H18" i="7"/>
  <c r="J18" i="7"/>
  <c r="I18" i="7"/>
  <c r="D18" i="7"/>
  <c r="K18" i="3"/>
  <c r="L18" i="3"/>
  <c r="F18" i="7"/>
  <c r="J18" i="3"/>
  <c r="G18" i="3"/>
  <c r="F18" i="3"/>
  <c r="C18" i="3"/>
  <c r="C12" i="2"/>
  <c r="L18" i="7"/>
  <c r="C11" i="2"/>
  <c r="D18" i="3"/>
  <c r="H18" i="3"/>
  <c r="C18" i="7"/>
  <c r="I18" i="3"/>
  <c r="K18" i="7"/>
  <c r="G18" i="7"/>
  <c r="S117" i="2" l="1"/>
  <c r="U117" i="2" s="1"/>
  <c r="S83" i="2"/>
  <c r="U83" i="2" s="1"/>
  <c r="S152" i="2"/>
  <c r="U152" i="2" s="1"/>
  <c r="S319" i="2"/>
  <c r="U319" i="2" s="1"/>
  <c r="S381" i="2"/>
  <c r="U381" i="2" s="1"/>
  <c r="S367" i="2"/>
  <c r="U367" i="2" s="1"/>
  <c r="S174" i="2"/>
  <c r="U174" i="2" s="1"/>
  <c r="S185" i="2"/>
  <c r="U185" i="2" s="1"/>
  <c r="S177" i="2"/>
  <c r="U177" i="2" s="1"/>
  <c r="S243" i="2"/>
  <c r="U243" i="2" s="1"/>
  <c r="S110" i="2"/>
  <c r="U110" i="2" s="1"/>
  <c r="S244" i="2"/>
  <c r="U244" i="2" s="1"/>
  <c r="S256" i="2"/>
  <c r="U256" i="2" s="1"/>
  <c r="S377" i="2"/>
  <c r="U377" i="2" s="1"/>
  <c r="S87" i="2"/>
  <c r="U87" i="2" s="1"/>
  <c r="S276" i="2"/>
  <c r="U276" i="2" s="1"/>
  <c r="S287" i="2"/>
  <c r="U287" i="2" s="1"/>
  <c r="S368" i="2"/>
  <c r="U368" i="2" s="1"/>
  <c r="S150" i="2"/>
  <c r="U150" i="2" s="1"/>
  <c r="S132" i="2"/>
  <c r="U132" i="2" s="1"/>
  <c r="S91" i="2"/>
  <c r="U91" i="2" s="1"/>
  <c r="S237" i="2"/>
  <c r="U237" i="2" s="1"/>
  <c r="S222" i="2"/>
  <c r="U222" i="2" s="1"/>
  <c r="S229" i="2"/>
  <c r="U229" i="2" s="1"/>
  <c r="S374" i="2"/>
  <c r="U374" i="2" s="1"/>
  <c r="S123" i="2"/>
  <c r="U123" i="2" s="1"/>
  <c r="S100" i="2"/>
  <c r="U100" i="2" s="1"/>
  <c r="S288" i="2"/>
  <c r="U288" i="2" s="1"/>
  <c r="S119" i="2"/>
  <c r="U119" i="2" s="1"/>
  <c r="S76" i="2"/>
  <c r="U76" i="2" s="1"/>
  <c r="S213" i="2"/>
  <c r="U213" i="2" s="1"/>
  <c r="S169" i="2"/>
  <c r="U169" i="2" s="1"/>
  <c r="S211" i="2"/>
  <c r="U211" i="2" s="1"/>
  <c r="S230" i="2"/>
  <c r="U230" i="2" s="1"/>
  <c r="S159" i="2"/>
  <c r="U159" i="2" s="1"/>
  <c r="S279" i="2"/>
  <c r="U279" i="2" s="1"/>
  <c r="S270" i="2"/>
  <c r="U270" i="2" s="1"/>
  <c r="S271" i="2"/>
  <c r="U271" i="2" s="1"/>
  <c r="S306" i="2"/>
  <c r="U306" i="2" s="1"/>
  <c r="S375" i="2"/>
  <c r="U375" i="2" s="1"/>
  <c r="S342" i="2"/>
  <c r="U342" i="2" s="1"/>
  <c r="S321" i="2"/>
  <c r="U321" i="2" s="1"/>
  <c r="S352" i="2"/>
  <c r="U352" i="2" s="1"/>
  <c r="S273" i="2"/>
  <c r="U273" i="2" s="1"/>
  <c r="S78" i="2"/>
  <c r="U78" i="2" s="1"/>
  <c r="S163" i="2"/>
  <c r="U163" i="2" s="1"/>
  <c r="S167" i="2"/>
  <c r="U167" i="2" s="1"/>
  <c r="S269" i="2"/>
  <c r="U269" i="2" s="1"/>
  <c r="S153" i="2"/>
  <c r="U153" i="2" s="1"/>
  <c r="S84" i="2"/>
  <c r="U84" i="2" s="1"/>
  <c r="S178" i="2"/>
  <c r="U178" i="2" s="1"/>
  <c r="S320" i="2"/>
  <c r="U320" i="2" s="1"/>
  <c r="S254" i="2"/>
  <c r="U254" i="2" s="1"/>
  <c r="S305" i="2"/>
  <c r="U305" i="2" s="1"/>
  <c r="S297" i="2"/>
  <c r="U297" i="2" s="1"/>
  <c r="S103" i="2"/>
  <c r="U103" i="2" s="1"/>
  <c r="S101" i="2"/>
  <c r="U101" i="2" s="1"/>
  <c r="S226" i="2"/>
  <c r="U226" i="2" s="1"/>
  <c r="S85" i="2"/>
  <c r="U85" i="2" s="1"/>
  <c r="S214" i="2"/>
  <c r="U214" i="2" s="1"/>
  <c r="S300" i="2"/>
  <c r="U300" i="2" s="1"/>
  <c r="S184" i="2"/>
  <c r="U184" i="2" s="1"/>
  <c r="S246" i="2"/>
  <c r="U246" i="2" s="1"/>
  <c r="S347" i="2"/>
  <c r="U347" i="2" s="1"/>
  <c r="S335" i="2"/>
  <c r="U335" i="2" s="1"/>
  <c r="S369" i="2"/>
  <c r="U369" i="2" s="1"/>
  <c r="S142" i="2"/>
  <c r="U142" i="2" s="1"/>
  <c r="S135" i="2"/>
  <c r="U135" i="2" s="1"/>
  <c r="S143" i="2"/>
  <c r="U143" i="2" s="1"/>
  <c r="S102" i="2"/>
  <c r="U102" i="2" s="1"/>
  <c r="S187" i="2"/>
  <c r="U187" i="2" s="1"/>
  <c r="S292" i="2"/>
  <c r="U292" i="2" s="1"/>
  <c r="S350" i="2"/>
  <c r="U350" i="2" s="1"/>
  <c r="S298" i="2"/>
  <c r="U298" i="2" s="1"/>
  <c r="S193" i="2"/>
  <c r="U193" i="2" s="1"/>
  <c r="S161" i="2"/>
  <c r="U161" i="2" s="1"/>
  <c r="S212" i="2"/>
  <c r="U212" i="2" s="1"/>
  <c r="S227" i="2"/>
  <c r="U227" i="2" s="1"/>
  <c r="S328" i="2"/>
  <c r="U328" i="2" s="1"/>
  <c r="S344" i="2"/>
  <c r="U344" i="2" s="1"/>
  <c r="S157" i="2"/>
  <c r="U157" i="2" s="1"/>
  <c r="O75" i="2"/>
  <c r="O83" i="2"/>
  <c r="O92" i="2"/>
  <c r="O100" i="2"/>
  <c r="O108" i="2"/>
  <c r="O116" i="2"/>
  <c r="O124" i="2"/>
  <c r="O132" i="2"/>
  <c r="O141" i="2"/>
  <c r="O149" i="2"/>
  <c r="O157" i="2"/>
  <c r="O165" i="2"/>
  <c r="O76" i="2"/>
  <c r="O84" i="2"/>
  <c r="O93" i="2"/>
  <c r="O101" i="2"/>
  <c r="O109" i="2"/>
  <c r="O117" i="2"/>
  <c r="O125" i="2"/>
  <c r="O133" i="2"/>
  <c r="O142" i="2"/>
  <c r="O150" i="2"/>
  <c r="O158" i="2"/>
  <c r="O166" i="2"/>
  <c r="O77" i="2"/>
  <c r="O85" i="2"/>
  <c r="O94" i="2"/>
  <c r="O102" i="2"/>
  <c r="O110" i="2"/>
  <c r="O118" i="2"/>
  <c r="O126" i="2"/>
  <c r="O134" i="2"/>
  <c r="O143" i="2"/>
  <c r="O78" i="2"/>
  <c r="O87" i="2"/>
  <c r="O95" i="2"/>
  <c r="O103" i="2"/>
  <c r="O111" i="2"/>
  <c r="O119" i="2"/>
  <c r="O127" i="2"/>
  <c r="O135" i="2"/>
  <c r="O144" i="2"/>
  <c r="O152" i="2"/>
  <c r="O160" i="2"/>
  <c r="O71" i="2"/>
  <c r="O79" i="2"/>
  <c r="O88" i="2"/>
  <c r="O96" i="2"/>
  <c r="O104" i="2"/>
  <c r="O112" i="2"/>
  <c r="O120" i="2"/>
  <c r="O128" i="2"/>
  <c r="O136" i="2"/>
  <c r="O72" i="2"/>
  <c r="O80" i="2"/>
  <c r="O89" i="2"/>
  <c r="O97" i="2"/>
  <c r="O105" i="2"/>
  <c r="O113" i="2"/>
  <c r="O121" i="2"/>
  <c r="O129" i="2"/>
  <c r="O137" i="2"/>
  <c r="O146" i="2"/>
  <c r="O154" i="2"/>
  <c r="O162" i="2"/>
  <c r="O155" i="2"/>
  <c r="O167" i="2"/>
  <c r="O170" i="2"/>
  <c r="O178" i="2"/>
  <c r="O186" i="2"/>
  <c r="O194" i="2"/>
  <c r="O203" i="2"/>
  <c r="O212" i="2"/>
  <c r="O220" i="2"/>
  <c r="O228" i="2"/>
  <c r="O171" i="2"/>
  <c r="O179" i="2"/>
  <c r="O187" i="2"/>
  <c r="O195" i="2"/>
  <c r="O204" i="2"/>
  <c r="O213" i="2"/>
  <c r="O221" i="2"/>
  <c r="O145" i="2"/>
  <c r="O82" i="2"/>
  <c r="O91" i="2"/>
  <c r="O99" i="2"/>
  <c r="O107" i="2"/>
  <c r="O115" i="2"/>
  <c r="O123" i="2"/>
  <c r="O131" i="2"/>
  <c r="O139" i="2"/>
  <c r="O147" i="2"/>
  <c r="O164" i="2"/>
  <c r="O74" i="2"/>
  <c r="O163" i="2"/>
  <c r="O175" i="2"/>
  <c r="O183" i="2"/>
  <c r="O159" i="2"/>
  <c r="O174" i="2"/>
  <c r="O214" i="2"/>
  <c r="O216" i="2"/>
  <c r="O217" i="2"/>
  <c r="O161" i="2"/>
  <c r="O168" i="2"/>
  <c r="O172" i="2"/>
  <c r="O197" i="2"/>
  <c r="O200" i="2"/>
  <c r="O201" i="2"/>
  <c r="O238" i="2"/>
  <c r="O247" i="2"/>
  <c r="O255" i="2"/>
  <c r="O264" i="2"/>
  <c r="O81" i="2"/>
  <c r="O90" i="2"/>
  <c r="O98" i="2"/>
  <c r="O106" i="2"/>
  <c r="O114" i="2"/>
  <c r="O122" i="2"/>
  <c r="O130" i="2"/>
  <c r="O138" i="2"/>
  <c r="O196" i="2"/>
  <c r="O198" i="2"/>
  <c r="O199" i="2"/>
  <c r="O223" i="2"/>
  <c r="O240" i="2"/>
  <c r="O248" i="2"/>
  <c r="O256" i="2"/>
  <c r="O265" i="2"/>
  <c r="O273" i="2"/>
  <c r="O156" i="2"/>
  <c r="O184" i="2"/>
  <c r="O185" i="2"/>
  <c r="O148" i="2"/>
  <c r="O177" i="2"/>
  <c r="O181" i="2"/>
  <c r="O206" i="2"/>
  <c r="O210" i="2"/>
  <c r="O211" i="2"/>
  <c r="O227" i="2"/>
  <c r="O232" i="2"/>
  <c r="O233" i="2"/>
  <c r="O153" i="2"/>
  <c r="O180" i="2"/>
  <c r="O189" i="2"/>
  <c r="O192" i="2"/>
  <c r="O193" i="2"/>
  <c r="O235" i="2"/>
  <c r="O244" i="2"/>
  <c r="O252" i="2"/>
  <c r="O260" i="2"/>
  <c r="O269" i="2"/>
  <c r="O277" i="2"/>
  <c r="O176" i="2"/>
  <c r="O229" i="2"/>
  <c r="O231" i="2"/>
  <c r="O254" i="2"/>
  <c r="O258" i="2"/>
  <c r="O259" i="2"/>
  <c r="O270" i="2"/>
  <c r="O280" i="2"/>
  <c r="O288" i="2"/>
  <c r="O296" i="2"/>
  <c r="O304" i="2"/>
  <c r="O312" i="2"/>
  <c r="O320" i="2"/>
  <c r="O328" i="2"/>
  <c r="O173" i="2"/>
  <c r="O225" i="2"/>
  <c r="O234" i="2"/>
  <c r="O253" i="2"/>
  <c r="O281" i="2"/>
  <c r="O289" i="2"/>
  <c r="O297" i="2"/>
  <c r="O305" i="2"/>
  <c r="O313" i="2"/>
  <c r="O321" i="2"/>
  <c r="O329" i="2"/>
  <c r="O337" i="2"/>
  <c r="O345" i="2"/>
  <c r="O353" i="2"/>
  <c r="O151" i="2"/>
  <c r="O191" i="2"/>
  <c r="O219" i="2"/>
  <c r="O237" i="2"/>
  <c r="O242" i="2"/>
  <c r="O243" i="2"/>
  <c r="O257" i="2"/>
  <c r="O282" i="2"/>
  <c r="O290" i="2"/>
  <c r="O298" i="2"/>
  <c r="O306" i="2"/>
  <c r="O314" i="2"/>
  <c r="O169" i="2"/>
  <c r="O188" i="2"/>
  <c r="O205" i="2"/>
  <c r="O209" i="2"/>
  <c r="O236" i="2"/>
  <c r="O263" i="2"/>
  <c r="O267" i="2"/>
  <c r="O268" i="2"/>
  <c r="O283" i="2"/>
  <c r="O291" i="2"/>
  <c r="O299" i="2"/>
  <c r="O307" i="2"/>
  <c r="O315" i="2"/>
  <c r="O323" i="2"/>
  <c r="O331" i="2"/>
  <c r="O190" i="2"/>
  <c r="O226" i="2"/>
  <c r="O230" i="2"/>
  <c r="O241" i="2"/>
  <c r="O262" i="2"/>
  <c r="O73" i="2"/>
  <c r="O207" i="2"/>
  <c r="O222" i="2"/>
  <c r="O246" i="2"/>
  <c r="O250" i="2"/>
  <c r="O251" i="2"/>
  <c r="O266" i="2"/>
  <c r="O274" i="2"/>
  <c r="O275" i="2"/>
  <c r="O285" i="2"/>
  <c r="O293" i="2"/>
  <c r="O301" i="2"/>
  <c r="O309" i="2"/>
  <c r="O317" i="2"/>
  <c r="O325" i="2"/>
  <c r="O333" i="2"/>
  <c r="O284" i="2"/>
  <c r="O287" i="2"/>
  <c r="O294" i="2"/>
  <c r="O316" i="2"/>
  <c r="O319" i="2"/>
  <c r="O360" i="2"/>
  <c r="O368" i="2"/>
  <c r="O376" i="2"/>
  <c r="O332" i="2"/>
  <c r="O352" i="2"/>
  <c r="O382" i="2"/>
  <c r="O224" i="2"/>
  <c r="O249" i="2"/>
  <c r="O324" i="2"/>
  <c r="O361" i="2"/>
  <c r="O369" i="2"/>
  <c r="O377" i="2"/>
  <c r="O373" i="2"/>
  <c r="O215" i="2"/>
  <c r="O245" i="2"/>
  <c r="O272" i="2"/>
  <c r="O279" i="2"/>
  <c r="O286" i="2"/>
  <c r="O308" i="2"/>
  <c r="O311" i="2"/>
  <c r="O318" i="2"/>
  <c r="O327" i="2"/>
  <c r="O330" i="2"/>
  <c r="O334" i="2"/>
  <c r="O335" i="2"/>
  <c r="O338" i="2"/>
  <c r="O339" i="2"/>
  <c r="O340" i="2"/>
  <c r="O362" i="2"/>
  <c r="O370" i="2"/>
  <c r="O379" i="2"/>
  <c r="O357" i="2"/>
  <c r="O326" i="2"/>
  <c r="O336" i="2"/>
  <c r="O341" i="2"/>
  <c r="O342" i="2"/>
  <c r="O343" i="2"/>
  <c r="O346" i="2"/>
  <c r="O347" i="2"/>
  <c r="O348" i="2"/>
  <c r="O363" i="2"/>
  <c r="O371" i="2"/>
  <c r="O380" i="2"/>
  <c r="O276" i="2"/>
  <c r="O278" i="2"/>
  <c r="O300" i="2"/>
  <c r="O303" i="2"/>
  <c r="O310" i="2"/>
  <c r="O344" i="2"/>
  <c r="O349" i="2"/>
  <c r="O350" i="2"/>
  <c r="O351" i="2"/>
  <c r="O354" i="2"/>
  <c r="O355" i="2"/>
  <c r="O356" i="2"/>
  <c r="O364" i="2"/>
  <c r="O372" i="2"/>
  <c r="O381" i="2"/>
  <c r="O182" i="2"/>
  <c r="O365" i="2"/>
  <c r="O218" i="2"/>
  <c r="O271" i="2"/>
  <c r="O292" i="2"/>
  <c r="O295" i="2"/>
  <c r="O302" i="2"/>
  <c r="O322" i="2"/>
  <c r="O358" i="2"/>
  <c r="O366" i="2"/>
  <c r="O374" i="2"/>
  <c r="O383" i="2"/>
  <c r="O375" i="2"/>
  <c r="O359" i="2"/>
  <c r="O367" i="2"/>
  <c r="S99" i="2"/>
  <c r="U99" i="2" s="1"/>
  <c r="S151" i="2"/>
  <c r="U151" i="2" s="1"/>
  <c r="S109" i="2"/>
  <c r="U109" i="2" s="1"/>
  <c r="S96" i="2"/>
  <c r="U96" i="2" s="1"/>
  <c r="S128" i="2"/>
  <c r="U128" i="2" s="1"/>
  <c r="S199" i="2"/>
  <c r="U199" i="2" s="1"/>
  <c r="S249" i="2"/>
  <c r="U249" i="2" s="1"/>
  <c r="S322" i="2"/>
  <c r="U322" i="2" s="1"/>
  <c r="S215" i="2"/>
  <c r="U215" i="2" s="1"/>
  <c r="S268" i="2"/>
  <c r="U268" i="2" s="1"/>
  <c r="S295" i="2"/>
  <c r="U295" i="2" s="1"/>
  <c r="S290" i="2"/>
  <c r="U290" i="2" s="1"/>
  <c r="S361" i="2"/>
  <c r="U361" i="2" s="1"/>
  <c r="S371" i="2"/>
  <c r="U371" i="2" s="1"/>
  <c r="S289" i="2"/>
  <c r="U289" i="2" s="1"/>
  <c r="S372" i="2"/>
  <c r="U372" i="2" s="1"/>
  <c r="S170" i="2"/>
  <c r="U170" i="2" s="1"/>
  <c r="L170" i="2"/>
  <c r="L313" i="2"/>
  <c r="S313" i="2"/>
  <c r="U313" i="2" s="1"/>
  <c r="S255" i="2"/>
  <c r="U255" i="2" s="1"/>
  <c r="S71" i="2"/>
  <c r="U71" i="2" s="1"/>
  <c r="S82" i="2"/>
  <c r="U82" i="2" s="1"/>
  <c r="S127" i="2"/>
  <c r="U127" i="2" s="1"/>
  <c r="S74" i="2"/>
  <c r="U74" i="2" s="1"/>
  <c r="S125" i="2"/>
  <c r="U125" i="2" s="1"/>
  <c r="S156" i="2"/>
  <c r="U156" i="2" s="1"/>
  <c r="S141" i="2"/>
  <c r="U141" i="2" s="1"/>
  <c r="S75" i="2"/>
  <c r="U75" i="2" s="1"/>
  <c r="S104" i="2"/>
  <c r="U104" i="2" s="1"/>
  <c r="S136" i="2"/>
  <c r="U136" i="2" s="1"/>
  <c r="S225" i="2"/>
  <c r="U225" i="2" s="1"/>
  <c r="S197" i="2"/>
  <c r="U197" i="2" s="1"/>
  <c r="S94" i="2"/>
  <c r="U94" i="2" s="1"/>
  <c r="S188" i="2"/>
  <c r="U188" i="2" s="1"/>
  <c r="S164" i="2"/>
  <c r="U164" i="2" s="1"/>
  <c r="L251" i="2"/>
  <c r="S251" i="2"/>
  <c r="U251" i="2" s="1"/>
  <c r="S186" i="2"/>
  <c r="U186" i="2" s="1"/>
  <c r="S258" i="2"/>
  <c r="U258" i="2" s="1"/>
  <c r="S296" i="2"/>
  <c r="U296" i="2" s="1"/>
  <c r="S282" i="2"/>
  <c r="U282" i="2" s="1"/>
  <c r="S204" i="2"/>
  <c r="U204" i="2" s="1"/>
  <c r="S162" i="2"/>
  <c r="U162" i="2" s="1"/>
  <c r="S284" i="2"/>
  <c r="U284" i="2" s="1"/>
  <c r="S257" i="2"/>
  <c r="U257" i="2" s="1"/>
  <c r="S370" i="2"/>
  <c r="U370" i="2" s="1"/>
  <c r="S351" i="2"/>
  <c r="U351" i="2" s="1"/>
  <c r="S330" i="2"/>
  <c r="U330" i="2" s="1"/>
  <c r="S380" i="2"/>
  <c r="U380" i="2" s="1"/>
  <c r="S336" i="2"/>
  <c r="U336" i="2" s="1"/>
  <c r="S107" i="2"/>
  <c r="U107" i="2" s="1"/>
  <c r="L281" i="2"/>
  <c r="S281" i="2"/>
  <c r="U281" i="2" s="1"/>
  <c r="S111" i="2"/>
  <c r="U111" i="2" s="1"/>
  <c r="S131" i="2"/>
  <c r="U131" i="2" s="1"/>
  <c r="S160" i="2"/>
  <c r="U160" i="2" s="1"/>
  <c r="S112" i="2"/>
  <c r="U112" i="2" s="1"/>
  <c r="S73" i="2"/>
  <c r="U73" i="2" s="1"/>
  <c r="L194" i="2"/>
  <c r="S194" i="2"/>
  <c r="U194" i="2" s="1"/>
  <c r="S126" i="2"/>
  <c r="U126" i="2" s="1"/>
  <c r="S205" i="2"/>
  <c r="U205" i="2" s="1"/>
  <c r="S175" i="2"/>
  <c r="U175" i="2" s="1"/>
  <c r="S311" i="2"/>
  <c r="U311" i="2" s="1"/>
  <c r="S316" i="2"/>
  <c r="U316" i="2" s="1"/>
  <c r="S231" i="2"/>
  <c r="U231" i="2" s="1"/>
  <c r="S303" i="2"/>
  <c r="U303" i="2" s="1"/>
  <c r="S234" i="2"/>
  <c r="U234" i="2" s="1"/>
  <c r="S314" i="2"/>
  <c r="U314" i="2" s="1"/>
  <c r="S334" i="2"/>
  <c r="U334" i="2" s="1"/>
  <c r="S359" i="2"/>
  <c r="U359" i="2" s="1"/>
  <c r="S379" i="2"/>
  <c r="U379" i="2" s="1"/>
  <c r="S376" i="2"/>
  <c r="U376" i="2" s="1"/>
  <c r="S362" i="2"/>
  <c r="U362" i="2" s="1"/>
  <c r="S324" i="2"/>
  <c r="U324" i="2" s="1"/>
  <c r="S145" i="2"/>
  <c r="U145" i="2" s="1"/>
  <c r="S95" i="2"/>
  <c r="U95" i="2" s="1"/>
  <c r="S115" i="2"/>
  <c r="U115" i="2" s="1"/>
  <c r="S93" i="2"/>
  <c r="U93" i="2" s="1"/>
  <c r="S88" i="2"/>
  <c r="U88" i="2" s="1"/>
  <c r="S120" i="2"/>
  <c r="U120" i="2" s="1"/>
  <c r="S79" i="2"/>
  <c r="U79" i="2" s="1"/>
  <c r="S201" i="2"/>
  <c r="U201" i="2" s="1"/>
  <c r="S179" i="2"/>
  <c r="U179" i="2" s="1"/>
  <c r="S217" i="2"/>
  <c r="U217" i="2" s="1"/>
  <c r="S195" i="2"/>
  <c r="U195" i="2" s="1"/>
  <c r="S220" i="2"/>
  <c r="U220" i="2" s="1"/>
  <c r="S272" i="2"/>
  <c r="U272" i="2" s="1"/>
  <c r="S172" i="2"/>
  <c r="U172" i="2" s="1"/>
  <c r="S308" i="2"/>
  <c r="U308" i="2" s="1"/>
  <c r="S196" i="2"/>
  <c r="U196" i="2" s="1"/>
  <c r="S77" i="2"/>
  <c r="U77" i="2" s="1"/>
  <c r="S364" i="2"/>
  <c r="U364" i="2" s="1"/>
  <c r="S139" i="2"/>
  <c r="U139" i="2" s="1"/>
  <c r="S360" i="2"/>
  <c r="U360" i="2" s="1"/>
  <c r="S86" i="2"/>
  <c r="U86" i="2" s="1"/>
  <c r="S69" i="2"/>
  <c r="U69" i="2" s="1"/>
  <c r="S66" i="2"/>
  <c r="U66" i="2" s="1"/>
  <c r="O66" i="2"/>
  <c r="S33" i="2"/>
  <c r="U33" i="2" s="1"/>
  <c r="G24" i="2"/>
  <c r="I24" i="2" s="1"/>
  <c r="S47" i="2"/>
  <c r="U47" i="2" s="1"/>
  <c r="S46" i="2"/>
  <c r="U46" i="2" s="1"/>
  <c r="S41" i="2"/>
  <c r="U41" i="2" s="1"/>
  <c r="S49" i="2"/>
  <c r="U49" i="2" s="1"/>
  <c r="S32" i="2"/>
  <c r="U32" i="2" s="1"/>
  <c r="S70" i="2"/>
  <c r="U70" i="2" s="1"/>
  <c r="S36" i="2"/>
  <c r="U36" i="2" s="1"/>
  <c r="P61" i="2"/>
  <c r="S61" i="2" s="1"/>
  <c r="U61" i="2" s="1"/>
  <c r="G26" i="2"/>
  <c r="I26" i="2" s="1"/>
  <c r="S35" i="2"/>
  <c r="U35" i="2" s="1"/>
  <c r="S208" i="2"/>
  <c r="U208" i="2" s="1"/>
  <c r="S261" i="2"/>
  <c r="U261" i="2" s="1"/>
  <c r="S31" i="2"/>
  <c r="U31" i="2" s="1"/>
  <c r="S56" i="2"/>
  <c r="U56" i="2" s="1"/>
  <c r="S22" i="2"/>
  <c r="U22" i="2" s="1"/>
  <c r="S43" i="2"/>
  <c r="U43" i="2" s="1"/>
  <c r="S30" i="2"/>
  <c r="U30" i="2" s="1"/>
  <c r="S51" i="2"/>
  <c r="U51" i="2" s="1"/>
  <c r="O31" i="2"/>
  <c r="S58" i="2"/>
  <c r="U58" i="2" s="1"/>
  <c r="S40" i="2"/>
  <c r="U40" i="2" s="1"/>
  <c r="S239" i="2"/>
  <c r="U239" i="2" s="1"/>
  <c r="S65" i="2"/>
  <c r="U65" i="2" s="1"/>
  <c r="S34" i="2"/>
  <c r="U34" i="2" s="1"/>
  <c r="G21" i="2"/>
  <c r="H21" i="2" s="1"/>
  <c r="S54" i="2"/>
  <c r="U54" i="2" s="1"/>
  <c r="S57" i="2"/>
  <c r="U57" i="2" s="1"/>
  <c r="S63" i="2"/>
  <c r="U63" i="2" s="1"/>
  <c r="S48" i="2"/>
  <c r="U48" i="2" s="1"/>
  <c r="S202" i="2"/>
  <c r="U202" i="2" s="1"/>
  <c r="S64" i="2"/>
  <c r="U64" i="2" s="1"/>
  <c r="O47" i="2"/>
  <c r="O208" i="2"/>
  <c r="O51" i="2"/>
  <c r="O68" i="2"/>
  <c r="O30" i="2"/>
  <c r="O69" i="2"/>
  <c r="O261" i="2"/>
  <c r="O62" i="2"/>
  <c r="O239" i="2"/>
  <c r="O50" i="2"/>
  <c r="O55" i="2"/>
  <c r="O29" i="2"/>
  <c r="O61" i="2"/>
  <c r="O56" i="2"/>
  <c r="O58" i="2"/>
  <c r="O86" i="2"/>
  <c r="O60" i="2"/>
  <c r="O52" i="2"/>
  <c r="O32" i="2"/>
  <c r="O48" i="2"/>
  <c r="O57" i="2"/>
  <c r="O49" i="2"/>
  <c r="O33" i="2"/>
  <c r="O140" i="2"/>
  <c r="O59" i="2"/>
  <c r="C15" i="2"/>
  <c r="O45" i="2"/>
  <c r="O65" i="2"/>
  <c r="O70" i="2"/>
  <c r="O202" i="2"/>
  <c r="O54" i="2"/>
  <c r="O64" i="2"/>
  <c r="O63" i="2"/>
  <c r="O378" i="2"/>
  <c r="O67" i="2"/>
  <c r="O53" i="2"/>
  <c r="O46" i="2"/>
  <c r="C16" i="2"/>
  <c r="D18" i="2" s="1"/>
  <c r="G59" i="2"/>
  <c r="J59" i="2" s="1"/>
  <c r="P59" i="2"/>
  <c r="G55" i="2"/>
  <c r="J55" i="2" s="1"/>
  <c r="P55" i="2"/>
  <c r="S42" i="2"/>
  <c r="U42" i="2" s="1"/>
  <c r="S38" i="2"/>
  <c r="U38" i="2" s="1"/>
  <c r="S25" i="2"/>
  <c r="U25" i="2" s="1"/>
  <c r="S44" i="2"/>
  <c r="U44" i="2" s="1"/>
  <c r="G45" i="2"/>
  <c r="K45" i="2" s="1"/>
  <c r="P45" i="2"/>
  <c r="S53" i="2"/>
  <c r="U53" i="2" s="1"/>
  <c r="S60" i="2"/>
  <c r="U60" i="2" s="1"/>
  <c r="D16" i="2"/>
  <c r="D19" i="2" s="1"/>
  <c r="D15" i="2"/>
  <c r="C19" i="2" s="1"/>
  <c r="S29" i="2"/>
  <c r="U29" i="2" s="1"/>
  <c r="I86" i="2"/>
  <c r="S67" i="2"/>
  <c r="U67" i="2" s="1"/>
  <c r="S23" i="2"/>
  <c r="U23" i="2" s="1"/>
  <c r="S24" i="2"/>
  <c r="U24" i="2" s="1"/>
  <c r="E14" i="6"/>
  <c r="E14" i="5"/>
  <c r="U21" i="5"/>
  <c r="O3" i="7"/>
  <c r="O2" i="7"/>
  <c r="O4" i="7"/>
  <c r="O1" i="3"/>
  <c r="O3" i="3"/>
  <c r="O2" i="3"/>
  <c r="O1" i="7"/>
  <c r="O6" i="7"/>
  <c r="O5" i="3"/>
  <c r="O6" i="3"/>
  <c r="O4" i="3"/>
  <c r="O5" i="7"/>
  <c r="U25" i="8"/>
  <c r="E14" i="8"/>
  <c r="C18" i="4"/>
  <c r="E16" i="4"/>
  <c r="E17" i="4" s="1"/>
  <c r="C18" i="5"/>
  <c r="E16" i="5"/>
  <c r="E17" i="5" s="1"/>
  <c r="U34" i="4"/>
  <c r="E14" i="4"/>
  <c r="C18" i="8"/>
  <c r="E16" i="8"/>
  <c r="E17" i="8" s="1"/>
  <c r="F18" i="6"/>
  <c r="F19" i="6" s="1"/>
  <c r="C18" i="6"/>
  <c r="E18" i="3"/>
  <c r="F6" i="2" l="1"/>
  <c r="F8" i="2" s="1"/>
  <c r="S26" i="2"/>
  <c r="U26" i="2" s="1"/>
  <c r="S45" i="2"/>
  <c r="U45" i="2" s="1"/>
  <c r="S55" i="2"/>
  <c r="U55" i="2" s="1"/>
  <c r="C18" i="2"/>
  <c r="S59" i="2"/>
  <c r="U59" i="2" s="1"/>
  <c r="O7" i="3"/>
  <c r="E5" i="3" s="1"/>
  <c r="Q38" i="3"/>
  <c r="Q56" i="3"/>
  <c r="Q27" i="3"/>
  <c r="Q29" i="3"/>
  <c r="Q33" i="3"/>
  <c r="Q36" i="3"/>
  <c r="Q325" i="3"/>
  <c r="Q286" i="3"/>
  <c r="Q322" i="3"/>
  <c r="Q258" i="3"/>
  <c r="Q206" i="3"/>
  <c r="Q223" i="3"/>
  <c r="Q259" i="3"/>
  <c r="Q216" i="3"/>
  <c r="Q287" i="3"/>
  <c r="Q269" i="3"/>
  <c r="Q217" i="3"/>
  <c r="Q153" i="3"/>
  <c r="Q210" i="3"/>
  <c r="Q315" i="3"/>
  <c r="Q228" i="3"/>
  <c r="Q272" i="3"/>
  <c r="Q205" i="3"/>
  <c r="Q141" i="3"/>
  <c r="Q85" i="3"/>
  <c r="Q102" i="3"/>
  <c r="Q140" i="3"/>
  <c r="Q192" i="3"/>
  <c r="Q174" i="3"/>
  <c r="Q156" i="3"/>
  <c r="Q104" i="3"/>
  <c r="Q113" i="3"/>
  <c r="Q122" i="3"/>
  <c r="Q131" i="3"/>
  <c r="Q163" i="3"/>
  <c r="Q92" i="3"/>
  <c r="Q107" i="3"/>
  <c r="Q98" i="3"/>
  <c r="Q62" i="3"/>
  <c r="Q34" i="3"/>
  <c r="Q65" i="3"/>
  <c r="Q68" i="3"/>
  <c r="Q21" i="3"/>
  <c r="Q25" i="3"/>
  <c r="Q301" i="3"/>
  <c r="Q262" i="3"/>
  <c r="Q298" i="3"/>
  <c r="Q246" i="3"/>
  <c r="Q312" i="3"/>
  <c r="Q199" i="3"/>
  <c r="Q251" i="3"/>
  <c r="Q300" i="3"/>
  <c r="Q279" i="3"/>
  <c r="Q263" i="3"/>
  <c r="Q193" i="3"/>
  <c r="Q316" i="3"/>
  <c r="Q252" i="3"/>
  <c r="Q280" i="3"/>
  <c r="Q303" i="3"/>
  <c r="Q245" i="3"/>
  <c r="Q181" i="3"/>
  <c r="Q125" i="3"/>
  <c r="Q134" i="3"/>
  <c r="Q184" i="3"/>
  <c r="Q119" i="3"/>
  <c r="Q24" i="3"/>
  <c r="Q42" i="3"/>
  <c r="Q28" i="3"/>
  <c r="Q31" i="3"/>
  <c r="Q35" i="3"/>
  <c r="Q37" i="3"/>
  <c r="Q318" i="3"/>
  <c r="Q254" i="3"/>
  <c r="Q290" i="3"/>
  <c r="Q238" i="3"/>
  <c r="Q253" i="3"/>
  <c r="Q307" i="3"/>
  <c r="Q248" i="3"/>
  <c r="Q297" i="3"/>
  <c r="Q277" i="3"/>
  <c r="Q249" i="3"/>
  <c r="Q185" i="3"/>
  <c r="Q242" i="3"/>
  <c r="Q243" i="3"/>
  <c r="Q260" i="3"/>
  <c r="Q296" i="3"/>
  <c r="Q237" i="3"/>
  <c r="Q173" i="3"/>
  <c r="Q117" i="3"/>
  <c r="Q132" i="3"/>
  <c r="Q168" i="3"/>
  <c r="Q111" i="3"/>
  <c r="Q182" i="3"/>
  <c r="Q164" i="3"/>
  <c r="Q146" i="3"/>
  <c r="Q71" i="3"/>
  <c r="Q81" i="3"/>
  <c r="Q167" i="3"/>
  <c r="Q187" i="3"/>
  <c r="Q124" i="3"/>
  <c r="Q106" i="3"/>
  <c r="Q78" i="3"/>
  <c r="Q74" i="3"/>
  <c r="Q30" i="3"/>
  <c r="Q48" i="3"/>
  <c r="Q66" i="3"/>
  <c r="Q67" i="3"/>
  <c r="Q69" i="3"/>
  <c r="Q23" i="3"/>
  <c r="Q324" i="3"/>
  <c r="Q294" i="3"/>
  <c r="Q305" i="3"/>
  <c r="Q266" i="3"/>
  <c r="Q214" i="3"/>
  <c r="Q231" i="3"/>
  <c r="Q261" i="3"/>
  <c r="Q224" i="3"/>
  <c r="Q291" i="3"/>
  <c r="Q271" i="3"/>
  <c r="Q225" i="3"/>
  <c r="Q161" i="3"/>
  <c r="Q218" i="3"/>
  <c r="Q219" i="3"/>
  <c r="Q236" i="3"/>
  <c r="Q276" i="3"/>
  <c r="Q213" i="3"/>
  <c r="Q149" i="3"/>
  <c r="Q40" i="3"/>
  <c r="Q53" i="3"/>
  <c r="Q60" i="3"/>
  <c r="Q302" i="3"/>
  <c r="Q274" i="3"/>
  <c r="Q239" i="3"/>
  <c r="Q232" i="3"/>
  <c r="Q273" i="3"/>
  <c r="Q169" i="3"/>
  <c r="Q227" i="3"/>
  <c r="Q284" i="3"/>
  <c r="Q157" i="3"/>
  <c r="Q126" i="3"/>
  <c r="Q138" i="3"/>
  <c r="Q180" i="3"/>
  <c r="Q158" i="3"/>
  <c r="Q88" i="3"/>
  <c r="Q200" i="3"/>
  <c r="Q139" i="3"/>
  <c r="Q155" i="3"/>
  <c r="Q87" i="3"/>
  <c r="Q99" i="3"/>
  <c r="Q64" i="3"/>
  <c r="Q43" i="3"/>
  <c r="Q49" i="3"/>
  <c r="Q278" i="3"/>
  <c r="Q250" i="3"/>
  <c r="Q215" i="3"/>
  <c r="Q208" i="3"/>
  <c r="Q267" i="3"/>
  <c r="Q145" i="3"/>
  <c r="Q299" i="3"/>
  <c r="Q268" i="3"/>
  <c r="Q133" i="3"/>
  <c r="Q118" i="3"/>
  <c r="Q127" i="3"/>
  <c r="Q178" i="3"/>
  <c r="Q154" i="3"/>
  <c r="Q80" i="3"/>
  <c r="Q135" i="3"/>
  <c r="Q123" i="3"/>
  <c r="Q147" i="3"/>
  <c r="Q70" i="3"/>
  <c r="Q90" i="3"/>
  <c r="Q26" i="3"/>
  <c r="Q55" i="3"/>
  <c r="Q61" i="3"/>
  <c r="Q270" i="3"/>
  <c r="Q308" i="3"/>
  <c r="Q207" i="3"/>
  <c r="Q311" i="3"/>
  <c r="Q265" i="3"/>
  <c r="Q137" i="3"/>
  <c r="Q288" i="3"/>
  <c r="Q264" i="3"/>
  <c r="Q203" i="3"/>
  <c r="Q110" i="3"/>
  <c r="Q198" i="3"/>
  <c r="Q176" i="3"/>
  <c r="Q150" i="3"/>
  <c r="Q211" i="3"/>
  <c r="Q130" i="3"/>
  <c r="Q195" i="3"/>
  <c r="Q116" i="3"/>
  <c r="Q115" i="3"/>
  <c r="Q82" i="3"/>
  <c r="Q46" i="3"/>
  <c r="Q39" i="3"/>
  <c r="Q45" i="3"/>
  <c r="Q317" i="3"/>
  <c r="Q314" i="3"/>
  <c r="Q320" i="3"/>
  <c r="Q257" i="3"/>
  <c r="Q285" i="3"/>
  <c r="Q209" i="3"/>
  <c r="Q323" i="3"/>
  <c r="Q220" i="3"/>
  <c r="Q197" i="3"/>
  <c r="Q93" i="3"/>
  <c r="Q152" i="3"/>
  <c r="Q190" i="3"/>
  <c r="Q166" i="3"/>
  <c r="Q120" i="3"/>
  <c r="Q105" i="3"/>
  <c r="Q183" i="3"/>
  <c r="Q175" i="3"/>
  <c r="Q84" i="3"/>
  <c r="Q95" i="3"/>
  <c r="Q72" i="3"/>
  <c r="Q22" i="3"/>
  <c r="Q57" i="3"/>
  <c r="Q313" i="3"/>
  <c r="Q281" i="3"/>
  <c r="Q233" i="3"/>
  <c r="Q244" i="3"/>
  <c r="Q101" i="3"/>
  <c r="Q194" i="3"/>
  <c r="Q128" i="3"/>
  <c r="Q204" i="3"/>
  <c r="Q100" i="3"/>
  <c r="Q103" i="3"/>
  <c r="Q32" i="3"/>
  <c r="Q47" i="3"/>
  <c r="Q282" i="3"/>
  <c r="Q240" i="3"/>
  <c r="Q177" i="3"/>
  <c r="Q292" i="3"/>
  <c r="Q136" i="3"/>
  <c r="Q186" i="3"/>
  <c r="Q96" i="3"/>
  <c r="Q143" i="3"/>
  <c r="Q73" i="3"/>
  <c r="Q52" i="3"/>
  <c r="Q321" i="3"/>
  <c r="Q295" i="3"/>
  <c r="Q304" i="3"/>
  <c r="Q109" i="3"/>
  <c r="Q172" i="3"/>
  <c r="Q97" i="3"/>
  <c r="Q108" i="3"/>
  <c r="Q41" i="3"/>
  <c r="Q306" i="3"/>
  <c r="Q293" i="3"/>
  <c r="Q235" i="3"/>
  <c r="Q77" i="3"/>
  <c r="Q170" i="3"/>
  <c r="Q89" i="3"/>
  <c r="Q76" i="3"/>
  <c r="Q44" i="3"/>
  <c r="Q230" i="3"/>
  <c r="Q283" i="3"/>
  <c r="Q256" i="3"/>
  <c r="Q94" i="3"/>
  <c r="Q162" i="3"/>
  <c r="Q114" i="3"/>
  <c r="Q86" i="3"/>
  <c r="Q59" i="3"/>
  <c r="Q222" i="3"/>
  <c r="Q275" i="3"/>
  <c r="Q212" i="3"/>
  <c r="Q202" i="3"/>
  <c r="Q160" i="3"/>
  <c r="Q151" i="3"/>
  <c r="Q79" i="3"/>
  <c r="Q54" i="3"/>
  <c r="Q63" i="3"/>
  <c r="Q247" i="3"/>
  <c r="Q201" i="3"/>
  <c r="Q221" i="3"/>
  <c r="Q142" i="3"/>
  <c r="Q112" i="3"/>
  <c r="Q179" i="3"/>
  <c r="Q83" i="3"/>
  <c r="Q58" i="3"/>
  <c r="Q234" i="3"/>
  <c r="Q148" i="3"/>
  <c r="Q51" i="3"/>
  <c r="Q226" i="3"/>
  <c r="Q129" i="3"/>
  <c r="Q309" i="3"/>
  <c r="Q229" i="3"/>
  <c r="Q121" i="3"/>
  <c r="Q319" i="3"/>
  <c r="Q165" i="3"/>
  <c r="Q171" i="3"/>
  <c r="Q289" i="3"/>
  <c r="Q144" i="3"/>
  <c r="Q159" i="3"/>
  <c r="Q191" i="3"/>
  <c r="Q50" i="3"/>
  <c r="Q91" i="3"/>
  <c r="Q310" i="3"/>
  <c r="Q75" i="3"/>
  <c r="Q255" i="3"/>
  <c r="Q241" i="3"/>
  <c r="Q189" i="3"/>
  <c r="Q196" i="3"/>
  <c r="Q188" i="3"/>
  <c r="O315" i="3"/>
  <c r="O284" i="3"/>
  <c r="O303" i="3"/>
  <c r="O264" i="3"/>
  <c r="O250" i="3"/>
  <c r="O294" i="3"/>
  <c r="O229" i="3"/>
  <c r="O230" i="3"/>
  <c r="O261" i="3"/>
  <c r="O199" i="3"/>
  <c r="O135" i="3"/>
  <c r="O265" i="3"/>
  <c r="O216" i="3"/>
  <c r="O275" i="3"/>
  <c r="O316" i="3"/>
  <c r="O252" i="3"/>
  <c r="O296" i="3"/>
  <c r="O290" i="3"/>
  <c r="O220" i="3"/>
  <c r="O270" i="3"/>
  <c r="O298" i="3"/>
  <c r="O302" i="3"/>
  <c r="O231" i="3"/>
  <c r="O167" i="3"/>
  <c r="O285" i="3"/>
  <c r="O248" i="3"/>
  <c r="O299" i="3"/>
  <c r="O325" i="3"/>
  <c r="O272" i="3"/>
  <c r="O236" i="3"/>
  <c r="O266" i="3"/>
  <c r="O238" i="3"/>
  <c r="O247" i="3"/>
  <c r="O159" i="3"/>
  <c r="O269" i="3"/>
  <c r="O305" i="3"/>
  <c r="O263" i="3"/>
  <c r="O242" i="3"/>
  <c r="O227" i="3"/>
  <c r="O163" i="3"/>
  <c r="O141" i="3"/>
  <c r="O209" i="3"/>
  <c r="O161" i="3"/>
  <c r="O132" i="3"/>
  <c r="O140" i="3"/>
  <c r="O78" i="3"/>
  <c r="O25" i="3"/>
  <c r="O164" i="3"/>
  <c r="O111" i="3"/>
  <c r="O190" i="3"/>
  <c r="O158" i="3"/>
  <c r="O129" i="3"/>
  <c r="O106" i="3"/>
  <c r="O45" i="3"/>
  <c r="O39" i="3"/>
  <c r="O60" i="3"/>
  <c r="O31" i="3"/>
  <c r="O21" i="3"/>
  <c r="O62" i="3"/>
  <c r="O26" i="3"/>
  <c r="O68" i="3"/>
  <c r="O300" i="3"/>
  <c r="O320" i="3"/>
  <c r="O309" i="3"/>
  <c r="O314" i="3"/>
  <c r="O221" i="3"/>
  <c r="O206" i="3"/>
  <c r="O215" i="3"/>
  <c r="O321" i="3"/>
  <c r="O251" i="3"/>
  <c r="O287" i="3"/>
  <c r="O233" i="3"/>
  <c r="O218" i="3"/>
  <c r="O203" i="3"/>
  <c r="O139" i="3"/>
  <c r="O115" i="3"/>
  <c r="O189" i="3"/>
  <c r="O124" i="3"/>
  <c r="O109" i="3"/>
  <c r="O118" i="3"/>
  <c r="O65" i="3"/>
  <c r="O192" i="3"/>
  <c r="O148" i="3"/>
  <c r="O87" i="3"/>
  <c r="O178" i="3"/>
  <c r="O146" i="3"/>
  <c r="O137" i="3"/>
  <c r="O82" i="3"/>
  <c r="O113" i="3"/>
  <c r="O104" i="3"/>
  <c r="O28" i="3"/>
  <c r="O66" i="3"/>
  <c r="O92" i="3"/>
  <c r="O96" i="3"/>
  <c r="O47" i="3"/>
  <c r="O36" i="3"/>
  <c r="O292" i="3"/>
  <c r="O312" i="3"/>
  <c r="O282" i="3"/>
  <c r="O313" i="3"/>
  <c r="O213" i="3"/>
  <c r="O301" i="3"/>
  <c r="O207" i="3"/>
  <c r="O297" i="3"/>
  <c r="O240" i="3"/>
  <c r="O283" i="3"/>
  <c r="O225" i="3"/>
  <c r="O210" i="3"/>
  <c r="O195" i="3"/>
  <c r="O185" i="3"/>
  <c r="O107" i="3"/>
  <c r="O181" i="3"/>
  <c r="O116" i="3"/>
  <c r="O184" i="3"/>
  <c r="O110" i="3"/>
  <c r="O57" i="3"/>
  <c r="O188" i="3"/>
  <c r="O142" i="3"/>
  <c r="O208" i="3"/>
  <c r="O174" i="3"/>
  <c r="O128" i="3"/>
  <c r="O133" i="3"/>
  <c r="O72" i="3"/>
  <c r="O88" i="3"/>
  <c r="O89" i="3"/>
  <c r="O79" i="3"/>
  <c r="O59" i="3"/>
  <c r="O85" i="3"/>
  <c r="O71" i="3"/>
  <c r="O40" i="3"/>
  <c r="O307" i="3"/>
  <c r="O260" i="3"/>
  <c r="O280" i="3"/>
  <c r="O244" i="3"/>
  <c r="O274" i="3"/>
  <c r="O246" i="3"/>
  <c r="O257" i="3"/>
  <c r="O175" i="3"/>
  <c r="O273" i="3"/>
  <c r="O317" i="3"/>
  <c r="O267" i="3"/>
  <c r="O306" i="3"/>
  <c r="O235" i="3"/>
  <c r="O171" i="3"/>
  <c r="O145" i="3"/>
  <c r="O83" i="3"/>
  <c r="O165" i="3"/>
  <c r="O136" i="3"/>
  <c r="O144" i="3"/>
  <c r="O86" i="3"/>
  <c r="O33" i="3"/>
  <c r="O172" i="3"/>
  <c r="O119" i="3"/>
  <c r="O194" i="3"/>
  <c r="O162" i="3"/>
  <c r="O200" i="3"/>
  <c r="O114" i="3"/>
  <c r="O53" i="3"/>
  <c r="O46" i="3"/>
  <c r="O67" i="3"/>
  <c r="O38" i="3"/>
  <c r="O27" i="3"/>
  <c r="O73" i="3"/>
  <c r="O44" i="3"/>
  <c r="O75" i="3"/>
  <c r="O323" i="3"/>
  <c r="O324" i="3"/>
  <c r="O256" i="3"/>
  <c r="O245" i="3"/>
  <c r="O239" i="3"/>
  <c r="O259" i="3"/>
  <c r="O249" i="3"/>
  <c r="O219" i="3"/>
  <c r="O131" i="3"/>
  <c r="O157" i="3"/>
  <c r="O134" i="3"/>
  <c r="O202" i="3"/>
  <c r="O103" i="3"/>
  <c r="O154" i="3"/>
  <c r="O98" i="3"/>
  <c r="O32" i="3"/>
  <c r="O24" i="3"/>
  <c r="O55" i="3"/>
  <c r="O50" i="3"/>
  <c r="O308" i="3"/>
  <c r="O310" i="3"/>
  <c r="O237" i="3"/>
  <c r="O223" i="3"/>
  <c r="O255" i="3"/>
  <c r="O241" i="3"/>
  <c r="O211" i="3"/>
  <c r="O123" i="3"/>
  <c r="O149" i="3"/>
  <c r="O126" i="3"/>
  <c r="O196" i="3"/>
  <c r="O95" i="3"/>
  <c r="O150" i="3"/>
  <c r="O90" i="3"/>
  <c r="O22" i="3"/>
  <c r="O105" i="3"/>
  <c r="O30" i="3"/>
  <c r="O43" i="3"/>
  <c r="O276" i="3"/>
  <c r="O262" i="3"/>
  <c r="O205" i="3"/>
  <c r="O191" i="3"/>
  <c r="O232" i="3"/>
  <c r="O217" i="3"/>
  <c r="O187" i="3"/>
  <c r="O99" i="3"/>
  <c r="O108" i="3"/>
  <c r="O102" i="3"/>
  <c r="O180" i="3"/>
  <c r="O201" i="3"/>
  <c r="O120" i="3"/>
  <c r="O69" i="3"/>
  <c r="O81" i="3"/>
  <c r="O52" i="3"/>
  <c r="O58" i="3"/>
  <c r="O311" i="3"/>
  <c r="O212" i="3"/>
  <c r="O214" i="3"/>
  <c r="O143" i="3"/>
  <c r="O291" i="3"/>
  <c r="O226" i="3"/>
  <c r="O147" i="3"/>
  <c r="O193" i="3"/>
  <c r="O117" i="3"/>
  <c r="O70" i="3"/>
  <c r="O156" i="3"/>
  <c r="O182" i="3"/>
  <c r="O204" i="3"/>
  <c r="O29" i="3"/>
  <c r="O35" i="3"/>
  <c r="O93" i="3"/>
  <c r="O54" i="3"/>
  <c r="O286" i="3"/>
  <c r="O293" i="3"/>
  <c r="O254" i="3"/>
  <c r="O177" i="3"/>
  <c r="O49" i="3"/>
  <c r="O170" i="3"/>
  <c r="O77" i="3"/>
  <c r="O84" i="3"/>
  <c r="O268" i="3"/>
  <c r="O253" i="3"/>
  <c r="O224" i="3"/>
  <c r="O179" i="3"/>
  <c r="O100" i="3"/>
  <c r="O176" i="3"/>
  <c r="O112" i="3"/>
  <c r="O80" i="3"/>
  <c r="O51" i="3"/>
  <c r="O319" i="3"/>
  <c r="O281" i="3"/>
  <c r="O234" i="3"/>
  <c r="O125" i="3"/>
  <c r="O127" i="3"/>
  <c r="O37" i="3"/>
  <c r="O23" i="3"/>
  <c r="O304" i="3"/>
  <c r="O183" i="3"/>
  <c r="O243" i="3"/>
  <c r="O168" i="3"/>
  <c r="O198" i="3"/>
  <c r="O64" i="3"/>
  <c r="O101" i="3"/>
  <c r="O288" i="3"/>
  <c r="O151" i="3"/>
  <c r="O155" i="3"/>
  <c r="O152" i="3"/>
  <c r="O186" i="3"/>
  <c r="O42" i="3"/>
  <c r="O97" i="3"/>
  <c r="O258" i="3"/>
  <c r="O277" i="3"/>
  <c r="O169" i="3"/>
  <c r="O94" i="3"/>
  <c r="O166" i="3"/>
  <c r="O63" i="3"/>
  <c r="O278" i="3"/>
  <c r="O279" i="3"/>
  <c r="O91" i="3"/>
  <c r="O41" i="3"/>
  <c r="O130" i="3"/>
  <c r="O34" i="3"/>
  <c r="O318" i="3"/>
  <c r="O122" i="3"/>
  <c r="O153" i="3"/>
  <c r="O61" i="3"/>
  <c r="O322" i="3"/>
  <c r="O197" i="3"/>
  <c r="O56" i="3"/>
  <c r="O222" i="3"/>
  <c r="O74" i="3"/>
  <c r="O76" i="3"/>
  <c r="O289" i="3"/>
  <c r="O160" i="3"/>
  <c r="O228" i="3"/>
  <c r="O295" i="3"/>
  <c r="O271" i="3"/>
  <c r="O173" i="3"/>
  <c r="O138" i="3"/>
  <c r="O121" i="3"/>
  <c r="O48" i="3"/>
  <c r="O53" i="7"/>
  <c r="O38" i="7"/>
  <c r="O59" i="7"/>
  <c r="O144" i="7"/>
  <c r="O88" i="7"/>
  <c r="O35" i="7"/>
  <c r="O24" i="7"/>
  <c r="O95" i="7"/>
  <c r="O96" i="7"/>
  <c r="O99" i="7"/>
  <c r="O44" i="7"/>
  <c r="O110" i="7"/>
  <c r="O34" i="7"/>
  <c r="O132" i="7"/>
  <c r="O143" i="7"/>
  <c r="O172" i="7"/>
  <c r="O157" i="7"/>
  <c r="O153" i="7"/>
  <c r="O162" i="7"/>
  <c r="O78" i="7"/>
  <c r="O61" i="7"/>
  <c r="O104" i="7"/>
  <c r="O50" i="7"/>
  <c r="O103" i="7"/>
  <c r="O81" i="7"/>
  <c r="O58" i="7"/>
  <c r="O25" i="7"/>
  <c r="O56" i="7"/>
  <c r="O31" i="7"/>
  <c r="O60" i="7"/>
  <c r="O145" i="7"/>
  <c r="O83" i="7"/>
  <c r="O167" i="7"/>
  <c r="O165" i="7"/>
  <c r="O196" i="7"/>
  <c r="O187" i="7"/>
  <c r="O181" i="7"/>
  <c r="O193" i="7"/>
  <c r="O62" i="7"/>
  <c r="O69" i="7"/>
  <c r="O128" i="7"/>
  <c r="O91" i="7"/>
  <c r="O90" i="7"/>
  <c r="O87" i="7"/>
  <c r="O26" i="7"/>
  <c r="O43" i="7"/>
  <c r="O89" i="7"/>
  <c r="O48" i="7"/>
  <c r="O175" i="7"/>
  <c r="O155" i="7"/>
  <c r="O170" i="7"/>
  <c r="O186" i="7"/>
  <c r="O124" i="7"/>
  <c r="O133" i="7"/>
  <c r="O199" i="7"/>
  <c r="O131" i="7"/>
  <c r="O214" i="7"/>
  <c r="O243" i="7"/>
  <c r="O246" i="7"/>
  <c r="O219" i="7"/>
  <c r="O305" i="7"/>
  <c r="O232" i="7"/>
  <c r="O224" i="7"/>
  <c r="O277" i="7"/>
  <c r="O284" i="7"/>
  <c r="O280" i="7"/>
  <c r="O272" i="7"/>
  <c r="O264" i="7"/>
  <c r="O291" i="7"/>
  <c r="O308" i="7"/>
  <c r="O310" i="7"/>
  <c r="O314" i="7"/>
  <c r="O70" i="7"/>
  <c r="O27" i="7"/>
  <c r="O136" i="7"/>
  <c r="O97" i="7"/>
  <c r="O102" i="7"/>
  <c r="O92" i="7"/>
  <c r="O42" i="7"/>
  <c r="O57" i="7"/>
  <c r="O106" i="7"/>
  <c r="O77" i="7"/>
  <c r="O122" i="7"/>
  <c r="O161" i="7"/>
  <c r="O174" i="7"/>
  <c r="O109" i="7"/>
  <c r="O139" i="7"/>
  <c r="O140" i="7"/>
  <c r="O207" i="7"/>
  <c r="O137" i="7"/>
  <c r="O222" i="7"/>
  <c r="O197" i="7"/>
  <c r="O249" i="7"/>
  <c r="O234" i="7"/>
  <c r="O313" i="7"/>
  <c r="O245" i="7"/>
  <c r="O235" i="7"/>
  <c r="O285" i="7"/>
  <c r="O288" i="7"/>
  <c r="O282" i="7"/>
  <c r="O274" i="7"/>
  <c r="O266" i="7"/>
  <c r="O295" i="7"/>
  <c r="O312" i="7"/>
  <c r="O317" i="7"/>
  <c r="O323" i="7"/>
  <c r="O86" i="7"/>
  <c r="O39" i="7"/>
  <c r="O28" i="7"/>
  <c r="O111" i="7"/>
  <c r="O117" i="7"/>
  <c r="O107" i="7"/>
  <c r="O63" i="7"/>
  <c r="O65" i="7"/>
  <c r="O125" i="7"/>
  <c r="O98" i="7"/>
  <c r="O129" i="7"/>
  <c r="O182" i="7"/>
  <c r="O195" i="7"/>
  <c r="O114" i="7"/>
  <c r="O156" i="7"/>
  <c r="O154" i="7"/>
  <c r="O215" i="7"/>
  <c r="O148" i="7"/>
  <c r="O230" i="7"/>
  <c r="O200" i="7"/>
  <c r="O252" i="7"/>
  <c r="O257" i="7"/>
  <c r="O217" i="7"/>
  <c r="O248" i="7"/>
  <c r="O238" i="7"/>
  <c r="O293" i="7"/>
  <c r="O290" i="7"/>
  <c r="O286" i="7"/>
  <c r="O278" i="7"/>
  <c r="O270" i="7"/>
  <c r="O315" i="7"/>
  <c r="O255" i="7"/>
  <c r="O267" i="7"/>
  <c r="O331" i="7"/>
  <c r="O21" i="7"/>
  <c r="O22" i="7"/>
  <c r="O73" i="7"/>
  <c r="O66" i="7"/>
  <c r="O127" i="7"/>
  <c r="O36" i="7"/>
  <c r="O41" i="7"/>
  <c r="O67" i="7"/>
  <c r="O33" i="7"/>
  <c r="O152" i="7"/>
  <c r="O115" i="7"/>
  <c r="O146" i="7"/>
  <c r="O204" i="7"/>
  <c r="O108" i="7"/>
  <c r="O166" i="7"/>
  <c r="O180" i="7"/>
  <c r="O173" i="7"/>
  <c r="O231" i="7"/>
  <c r="O169" i="7"/>
  <c r="O233" i="7"/>
  <c r="O225" i="7"/>
  <c r="O201" i="7"/>
  <c r="O273" i="7"/>
  <c r="O236" i="7"/>
  <c r="O209" i="7"/>
  <c r="O244" i="7"/>
  <c r="O309" i="7"/>
  <c r="O322" i="7"/>
  <c r="O321" i="7"/>
  <c r="O311" i="7"/>
  <c r="O303" i="7"/>
  <c r="O326" i="7"/>
  <c r="O279" i="7"/>
  <c r="O292" i="7"/>
  <c r="O324" i="7"/>
  <c r="O29" i="7"/>
  <c r="O30" i="7"/>
  <c r="O82" i="7"/>
  <c r="O76" i="7"/>
  <c r="O23" i="7"/>
  <c r="O52" i="7"/>
  <c r="O55" i="7"/>
  <c r="O68" i="7"/>
  <c r="O47" i="7"/>
  <c r="O160" i="7"/>
  <c r="O94" i="7"/>
  <c r="O85" i="7"/>
  <c r="O72" i="7"/>
  <c r="O142" i="7"/>
  <c r="O150" i="7"/>
  <c r="O147" i="7"/>
  <c r="O184" i="7"/>
  <c r="O239" i="7"/>
  <c r="O210" i="7"/>
  <c r="O202" i="7"/>
  <c r="O242" i="7"/>
  <c r="O250" i="7"/>
  <c r="O330" i="7"/>
  <c r="O320" i="7"/>
  <c r="O251" i="7"/>
  <c r="O296" i="7"/>
  <c r="O46" i="7"/>
  <c r="O119" i="7"/>
  <c r="O93" i="7"/>
  <c r="O168" i="7"/>
  <c r="O179" i="7"/>
  <c r="O164" i="7"/>
  <c r="O192" i="7"/>
  <c r="O247" i="7"/>
  <c r="O216" i="7"/>
  <c r="O205" i="7"/>
  <c r="O211" i="7"/>
  <c r="O261" i="7"/>
  <c r="O253" i="7"/>
  <c r="O328" i="7"/>
  <c r="O283" i="7"/>
  <c r="O298" i="7"/>
  <c r="O54" i="7"/>
  <c r="O51" i="7"/>
  <c r="O64" i="7"/>
  <c r="O176" i="7"/>
  <c r="O189" i="7"/>
  <c r="O178" i="7"/>
  <c r="O123" i="7"/>
  <c r="O126" i="7"/>
  <c r="O227" i="7"/>
  <c r="O208" i="7"/>
  <c r="O226" i="7"/>
  <c r="O269" i="7"/>
  <c r="O276" i="7"/>
  <c r="O260" i="7"/>
  <c r="O287" i="7"/>
  <c r="O302" i="7"/>
  <c r="O49" i="7"/>
  <c r="O71" i="7"/>
  <c r="O105" i="7"/>
  <c r="O100" i="7"/>
  <c r="O188" i="7"/>
  <c r="O149" i="7"/>
  <c r="O158" i="7"/>
  <c r="O163" i="7"/>
  <c r="O212" i="7"/>
  <c r="O265" i="7"/>
  <c r="O194" i="7"/>
  <c r="O301" i="7"/>
  <c r="O316" i="7"/>
  <c r="O299" i="7"/>
  <c r="O275" i="7"/>
  <c r="O332" i="7"/>
  <c r="O112" i="7"/>
  <c r="O130" i="7"/>
  <c r="O116" i="7"/>
  <c r="O121" i="7"/>
  <c r="O135" i="7"/>
  <c r="O185" i="7"/>
  <c r="O177" i="7"/>
  <c r="O190" i="7"/>
  <c r="O229" i="7"/>
  <c r="O281" i="7"/>
  <c r="O213" i="7"/>
  <c r="O256" i="7"/>
  <c r="O329" i="7"/>
  <c r="O319" i="7"/>
  <c r="O300" i="7"/>
  <c r="O325" i="7"/>
  <c r="O120" i="7"/>
  <c r="O75" i="7"/>
  <c r="O32" i="7"/>
  <c r="O151" i="7"/>
  <c r="O138" i="7"/>
  <c r="O101" i="7"/>
  <c r="O183" i="7"/>
  <c r="O198" i="7"/>
  <c r="O237" i="7"/>
  <c r="O289" i="7"/>
  <c r="O228" i="7"/>
  <c r="O259" i="7"/>
  <c r="O254" i="7"/>
  <c r="O327" i="7"/>
  <c r="O304" i="7"/>
  <c r="O80" i="7"/>
  <c r="O223" i="7"/>
  <c r="O241" i="7"/>
  <c r="O271" i="7"/>
  <c r="O37" i="7"/>
  <c r="O159" i="7"/>
  <c r="O206" i="7"/>
  <c r="O263" i="7"/>
  <c r="O45" i="7"/>
  <c r="O134" i="7"/>
  <c r="O220" i="7"/>
  <c r="O294" i="7"/>
  <c r="O40" i="7"/>
  <c r="O141" i="7"/>
  <c r="O240" i="7"/>
  <c r="O268" i="7"/>
  <c r="O79" i="7"/>
  <c r="O203" i="7"/>
  <c r="O258" i="7"/>
  <c r="O307" i="7"/>
  <c r="O84" i="7"/>
  <c r="O118" i="7"/>
  <c r="O297" i="7"/>
  <c r="O262" i="7"/>
  <c r="O113" i="7"/>
  <c r="O74" i="7"/>
  <c r="O171" i="7"/>
  <c r="O191" i="7"/>
  <c r="O221" i="7"/>
  <c r="O218" i="7"/>
  <c r="O306" i="7"/>
  <c r="O318" i="7"/>
  <c r="O7" i="7"/>
  <c r="E4" i="7" s="1"/>
  <c r="P31" i="7"/>
  <c r="P95" i="7"/>
  <c r="P25" i="7"/>
  <c r="P121" i="7"/>
  <c r="P73" i="7"/>
  <c r="P77" i="7"/>
  <c r="P33" i="7"/>
  <c r="P50" i="7"/>
  <c r="P72" i="7"/>
  <c r="P52" i="7"/>
  <c r="P65" i="7"/>
  <c r="P42" i="7"/>
  <c r="P139" i="7"/>
  <c r="P66" i="7"/>
  <c r="P152" i="7"/>
  <c r="P167" i="7"/>
  <c r="P189" i="7"/>
  <c r="P196" i="7"/>
  <c r="P174" i="7"/>
  <c r="P194" i="7"/>
  <c r="P116" i="7"/>
  <c r="P192" i="7"/>
  <c r="P140" i="7"/>
  <c r="P215" i="7"/>
  <c r="P241" i="7"/>
  <c r="P214" i="7"/>
  <c r="P47" i="7"/>
  <c r="P63" i="7"/>
  <c r="P56" i="7"/>
  <c r="P105" i="7"/>
  <c r="P59" i="7"/>
  <c r="P83" i="7"/>
  <c r="P78" i="7"/>
  <c r="P84" i="7"/>
  <c r="P122" i="7"/>
  <c r="P27" i="7"/>
  <c r="P101" i="7"/>
  <c r="P136" i="7"/>
  <c r="P74" i="7"/>
  <c r="P168" i="7"/>
  <c r="P143" i="7"/>
  <c r="P159" i="7"/>
  <c r="P144" i="7"/>
  <c r="P181" i="7"/>
  <c r="P103" i="7"/>
  <c r="P200" i="7"/>
  <c r="P158" i="7"/>
  <c r="P193" i="7"/>
  <c r="P220" i="7"/>
  <c r="P229" i="7"/>
  <c r="P282" i="7"/>
  <c r="P234" i="7"/>
  <c r="P211" i="7"/>
  <c r="P262" i="7"/>
  <c r="P271" i="7"/>
  <c r="P284" i="7"/>
  <c r="P280" i="7"/>
  <c r="P272" i="7"/>
  <c r="P260" i="7"/>
  <c r="P277" i="7"/>
  <c r="P269" i="7"/>
  <c r="P265" i="7"/>
  <c r="P326" i="7"/>
  <c r="P71" i="7"/>
  <c r="P62" i="7"/>
  <c r="P113" i="7"/>
  <c r="P82" i="7"/>
  <c r="P86" i="7"/>
  <c r="P81" i="7"/>
  <c r="P107" i="7"/>
  <c r="P126" i="7"/>
  <c r="P41" i="7"/>
  <c r="P28" i="7"/>
  <c r="P153" i="7"/>
  <c r="P80" i="7"/>
  <c r="P176" i="7"/>
  <c r="P146" i="7"/>
  <c r="P172" i="7"/>
  <c r="P157" i="7"/>
  <c r="P186" i="7"/>
  <c r="P118" i="7"/>
  <c r="P208" i="7"/>
  <c r="P173" i="7"/>
  <c r="P218" i="7"/>
  <c r="P87" i="7"/>
  <c r="P35" i="7"/>
  <c r="P137" i="7"/>
  <c r="P112" i="7"/>
  <c r="P100" i="7"/>
  <c r="P102" i="7"/>
  <c r="P37" i="7"/>
  <c r="P38" i="7"/>
  <c r="P69" i="7"/>
  <c r="P94" i="7"/>
  <c r="P169" i="7"/>
  <c r="P106" i="7"/>
  <c r="P131" i="7"/>
  <c r="P165" i="7"/>
  <c r="P188" i="7"/>
  <c r="P187" i="7"/>
  <c r="P114" i="7"/>
  <c r="P156" i="7"/>
  <c r="P224" i="7"/>
  <c r="P191" i="7"/>
  <c r="P235" i="7"/>
  <c r="P210" i="7"/>
  <c r="P249" i="7"/>
  <c r="P306" i="7"/>
  <c r="P217" i="7"/>
  <c r="P195" i="7"/>
  <c r="P286" i="7"/>
  <c r="P323" i="7"/>
  <c r="P322" i="7"/>
  <c r="P313" i="7"/>
  <c r="P307" i="7"/>
  <c r="P289" i="7"/>
  <c r="P295" i="7"/>
  <c r="P287" i="7"/>
  <c r="P300" i="7"/>
  <c r="P23" i="7"/>
  <c r="P32" i="7"/>
  <c r="P57" i="7"/>
  <c r="P26" i="7"/>
  <c r="P128" i="7"/>
  <c r="P119" i="7"/>
  <c r="P34" i="7"/>
  <c r="P93" i="7"/>
  <c r="P67" i="7"/>
  <c r="P85" i="7"/>
  <c r="P123" i="7"/>
  <c r="P29" i="7"/>
  <c r="P125" i="7"/>
  <c r="P163" i="7"/>
  <c r="P197" i="7"/>
  <c r="P135" i="7"/>
  <c r="P151" i="7"/>
  <c r="P162" i="7"/>
  <c r="P175" i="7"/>
  <c r="P240" i="7"/>
  <c r="P79" i="7"/>
  <c r="P129" i="7"/>
  <c r="P98" i="7"/>
  <c r="P21" i="7"/>
  <c r="P53" i="7"/>
  <c r="P161" i="7"/>
  <c r="P130" i="7"/>
  <c r="P182" i="7"/>
  <c r="P99" i="7"/>
  <c r="P216" i="7"/>
  <c r="P231" i="7"/>
  <c r="P227" i="7"/>
  <c r="P266" i="7"/>
  <c r="P203" i="7"/>
  <c r="P209" i="7"/>
  <c r="P310" i="7"/>
  <c r="P288" i="7"/>
  <c r="P316" i="7"/>
  <c r="P328" i="7"/>
  <c r="P281" i="7"/>
  <c r="P308" i="7"/>
  <c r="P324" i="7"/>
  <c r="P24" i="7"/>
  <c r="P145" i="7"/>
  <c r="P115" i="7"/>
  <c r="P51" i="7"/>
  <c r="P76" i="7"/>
  <c r="P177" i="7"/>
  <c r="P148" i="7"/>
  <c r="P111" i="7"/>
  <c r="P149" i="7"/>
  <c r="P232" i="7"/>
  <c r="P222" i="7"/>
  <c r="P243" i="7"/>
  <c r="P274" i="7"/>
  <c r="P206" i="7"/>
  <c r="P213" i="7"/>
  <c r="P267" i="7"/>
  <c r="P309" i="7"/>
  <c r="P321" i="7"/>
  <c r="P250" i="7"/>
  <c r="P291" i="7"/>
  <c r="P312" i="7"/>
  <c r="P332" i="7"/>
  <c r="P40" i="7"/>
  <c r="P36" i="7"/>
  <c r="P132" i="7"/>
  <c r="P96" i="7"/>
  <c r="P91" i="7"/>
  <c r="P43" i="7"/>
  <c r="P190" i="7"/>
  <c r="P138" i="7"/>
  <c r="P166" i="7"/>
  <c r="P248" i="7"/>
  <c r="P238" i="7"/>
  <c r="P212" i="7"/>
  <c r="P290" i="7"/>
  <c r="P221" i="7"/>
  <c r="P228" i="7"/>
  <c r="P292" i="7"/>
  <c r="P330" i="7"/>
  <c r="P329" i="7"/>
  <c r="P264" i="7"/>
  <c r="P315" i="7"/>
  <c r="P255" i="7"/>
  <c r="P325" i="7"/>
  <c r="P70" i="7"/>
  <c r="P104" i="7"/>
  <c r="P90" i="7"/>
  <c r="P22" i="7"/>
  <c r="P54" i="7"/>
  <c r="P89" i="7"/>
  <c r="P150" i="7"/>
  <c r="P170" i="7"/>
  <c r="P124" i="7"/>
  <c r="P183" i="7"/>
  <c r="P247" i="7"/>
  <c r="P237" i="7"/>
  <c r="P314" i="7"/>
  <c r="P239" i="7"/>
  <c r="P270" i="7"/>
  <c r="P331" i="7"/>
  <c r="P257" i="7"/>
  <c r="P293" i="7"/>
  <c r="P299" i="7"/>
  <c r="P245" i="7"/>
  <c r="P275" i="7"/>
  <c r="P45" i="7"/>
  <c r="P120" i="7"/>
  <c r="P117" i="7"/>
  <c r="P64" i="7"/>
  <c r="P108" i="7"/>
  <c r="P110" i="7"/>
  <c r="P179" i="7"/>
  <c r="P147" i="7"/>
  <c r="P171" i="7"/>
  <c r="P199" i="7"/>
  <c r="P204" i="7"/>
  <c r="P246" i="7"/>
  <c r="P201" i="7"/>
  <c r="P242" i="7"/>
  <c r="P278" i="7"/>
  <c r="P256" i="7"/>
  <c r="P276" i="7"/>
  <c r="P297" i="7"/>
  <c r="P303" i="7"/>
  <c r="P251" i="7"/>
  <c r="P279" i="7"/>
  <c r="P92" i="7"/>
  <c r="P68" i="7"/>
  <c r="P134" i="7"/>
  <c r="P184" i="7"/>
  <c r="P252" i="7"/>
  <c r="P254" i="7"/>
  <c r="P305" i="7"/>
  <c r="P273" i="7"/>
  <c r="P46" i="7"/>
  <c r="P88" i="7"/>
  <c r="P205" i="7"/>
  <c r="P154" i="7"/>
  <c r="P258" i="7"/>
  <c r="P294" i="7"/>
  <c r="P268" i="7"/>
  <c r="P283" i="7"/>
  <c r="P30" i="7"/>
  <c r="P97" i="7"/>
  <c r="P155" i="7"/>
  <c r="P207" i="7"/>
  <c r="P298" i="7"/>
  <c r="P302" i="7"/>
  <c r="P311" i="7"/>
  <c r="P261" i="7"/>
  <c r="P44" i="7"/>
  <c r="P127" i="7"/>
  <c r="P141" i="7"/>
  <c r="P223" i="7"/>
  <c r="P202" i="7"/>
  <c r="P296" i="7"/>
  <c r="P320" i="7"/>
  <c r="P304" i="7"/>
  <c r="P39" i="7"/>
  <c r="P49" i="7"/>
  <c r="P133" i="7"/>
  <c r="P164" i="7"/>
  <c r="P244" i="7"/>
  <c r="P219" i="7"/>
  <c r="P259" i="7"/>
  <c r="P285" i="7"/>
  <c r="P317" i="7"/>
  <c r="P55" i="7"/>
  <c r="P58" i="7"/>
  <c r="P60" i="7"/>
  <c r="P178" i="7"/>
  <c r="P233" i="7"/>
  <c r="P236" i="7"/>
  <c r="P263" i="7"/>
  <c r="P319" i="7"/>
  <c r="P180" i="7"/>
  <c r="P318" i="7"/>
  <c r="P48" i="7"/>
  <c r="P198" i="7"/>
  <c r="P61" i="7"/>
  <c r="P225" i="7"/>
  <c r="P75" i="7"/>
  <c r="P226" i="7"/>
  <c r="P109" i="7"/>
  <c r="P230" i="7"/>
  <c r="P142" i="7"/>
  <c r="P253" i="7"/>
  <c r="P160" i="7"/>
  <c r="P185" i="7"/>
  <c r="P327" i="7"/>
  <c r="P301" i="7"/>
  <c r="P309" i="3"/>
  <c r="P317" i="3"/>
  <c r="P320" i="3"/>
  <c r="P281" i="3"/>
  <c r="P292" i="3"/>
  <c r="P301" i="3"/>
  <c r="P312" i="3"/>
  <c r="P273" i="3"/>
  <c r="P286" i="3"/>
  <c r="P266" i="3"/>
  <c r="P246" i="3"/>
  <c r="P247" i="3"/>
  <c r="P255" i="3"/>
  <c r="P200" i="3"/>
  <c r="P136" i="3"/>
  <c r="P271" i="3"/>
  <c r="P209" i="3"/>
  <c r="P254" i="3"/>
  <c r="P310" i="3"/>
  <c r="P258" i="3"/>
  <c r="P204" i="3"/>
  <c r="P140" i="3"/>
  <c r="P187" i="3"/>
  <c r="P163" i="3"/>
  <c r="P116" i="3"/>
  <c r="P109" i="3"/>
  <c r="P142" i="3"/>
  <c r="P79" i="3"/>
  <c r="P198" i="3"/>
  <c r="P166" i="3"/>
  <c r="P112" i="3"/>
  <c r="P135" i="3"/>
  <c r="P153" i="3"/>
  <c r="P115" i="3"/>
  <c r="P50" i="3"/>
  <c r="P72" i="3"/>
  <c r="P63" i="3"/>
  <c r="P52" i="3"/>
  <c r="P73" i="3"/>
  <c r="P51" i="3"/>
  <c r="P97" i="3"/>
  <c r="P82" i="3"/>
  <c r="P22" i="3"/>
  <c r="P323" i="3"/>
  <c r="P293" i="3"/>
  <c r="P304" i="3"/>
  <c r="P265" i="3"/>
  <c r="P284" i="3"/>
  <c r="P264" i="3"/>
  <c r="P238" i="3"/>
  <c r="P239" i="3"/>
  <c r="P251" i="3"/>
  <c r="P192" i="3"/>
  <c r="P311" i="3"/>
  <c r="P267" i="3"/>
  <c r="P322" i="3"/>
  <c r="P252" i="3"/>
  <c r="P299" i="3"/>
  <c r="P256" i="3"/>
  <c r="P196" i="3"/>
  <c r="P132" i="3"/>
  <c r="P181" i="3"/>
  <c r="P161" i="3"/>
  <c r="P108" i="3"/>
  <c r="P101" i="3"/>
  <c r="P138" i="3"/>
  <c r="P62" i="3"/>
  <c r="P194" i="3"/>
  <c r="P162" i="3"/>
  <c r="P104" i="3"/>
  <c r="P133" i="3"/>
  <c r="P151" i="3"/>
  <c r="P107" i="3"/>
  <c r="P308" i="3"/>
  <c r="P269" i="3"/>
  <c r="P305" i="3"/>
  <c r="P303" i="3"/>
  <c r="P274" i="3"/>
  <c r="P229" i="3"/>
  <c r="P214" i="3"/>
  <c r="P215" i="3"/>
  <c r="P232" i="3"/>
  <c r="P168" i="3"/>
  <c r="P287" i="3"/>
  <c r="P241" i="3"/>
  <c r="P242" i="3"/>
  <c r="P227" i="3"/>
  <c r="P282" i="3"/>
  <c r="P236" i="3"/>
  <c r="P172" i="3"/>
  <c r="P195" i="3"/>
  <c r="P175" i="3"/>
  <c r="P155" i="3"/>
  <c r="P84" i="3"/>
  <c r="P126" i="3"/>
  <c r="P111" i="3"/>
  <c r="P38" i="3"/>
  <c r="P182" i="3"/>
  <c r="P150" i="3"/>
  <c r="P129" i="3"/>
  <c r="P185" i="3"/>
  <c r="P141" i="3"/>
  <c r="P83" i="3"/>
  <c r="P114" i="3"/>
  <c r="P35" i="3"/>
  <c r="P24" i="3"/>
  <c r="P94" i="3"/>
  <c r="P23" i="3"/>
  <c r="P47" i="3"/>
  <c r="P36" i="3"/>
  <c r="P57" i="3"/>
  <c r="P285" i="3"/>
  <c r="P257" i="3"/>
  <c r="P268" i="3"/>
  <c r="P206" i="3"/>
  <c r="P248" i="3"/>
  <c r="P152" i="3"/>
  <c r="P249" i="3"/>
  <c r="P218" i="3"/>
  <c r="P280" i="3"/>
  <c r="P188" i="3"/>
  <c r="P191" i="3"/>
  <c r="P157" i="3"/>
  <c r="P117" i="3"/>
  <c r="P103" i="3"/>
  <c r="P190" i="3"/>
  <c r="P128" i="3"/>
  <c r="P122" i="3"/>
  <c r="P123" i="3"/>
  <c r="P26" i="3"/>
  <c r="P106" i="3"/>
  <c r="P45" i="3"/>
  <c r="P41" i="3"/>
  <c r="P33" i="3"/>
  <c r="P77" i="3"/>
  <c r="P261" i="3"/>
  <c r="P296" i="3"/>
  <c r="P237" i="3"/>
  <c r="P302" i="3"/>
  <c r="P224" i="3"/>
  <c r="P295" i="3"/>
  <c r="P225" i="3"/>
  <c r="P235" i="3"/>
  <c r="P260" i="3"/>
  <c r="P164" i="3"/>
  <c r="P179" i="3"/>
  <c r="P147" i="3"/>
  <c r="P134" i="3"/>
  <c r="P87" i="3"/>
  <c r="P178" i="3"/>
  <c r="P96" i="3"/>
  <c r="P169" i="3"/>
  <c r="P91" i="3"/>
  <c r="P81" i="3"/>
  <c r="P56" i="3"/>
  <c r="P21" i="3"/>
  <c r="P71" i="3"/>
  <c r="P68" i="3"/>
  <c r="P64" i="3"/>
  <c r="P313" i="3"/>
  <c r="P270" i="3"/>
  <c r="P231" i="3"/>
  <c r="P184" i="3"/>
  <c r="P263" i="3"/>
  <c r="P219" i="3"/>
  <c r="P228" i="3"/>
  <c r="P193" i="3"/>
  <c r="P124" i="3"/>
  <c r="P202" i="3"/>
  <c r="P201" i="3"/>
  <c r="P88" i="3"/>
  <c r="P143" i="3"/>
  <c r="P34" i="3"/>
  <c r="P49" i="3"/>
  <c r="P76" i="3"/>
  <c r="P40" i="3"/>
  <c r="P39" i="3"/>
  <c r="P324" i="3"/>
  <c r="P297" i="3"/>
  <c r="P245" i="3"/>
  <c r="P223" i="3"/>
  <c r="P176" i="3"/>
  <c r="P233" i="3"/>
  <c r="P211" i="3"/>
  <c r="P220" i="3"/>
  <c r="P189" i="3"/>
  <c r="P100" i="3"/>
  <c r="P127" i="3"/>
  <c r="P186" i="3"/>
  <c r="P121" i="3"/>
  <c r="P139" i="3"/>
  <c r="P89" i="3"/>
  <c r="P31" i="3"/>
  <c r="P55" i="3"/>
  <c r="P98" i="3"/>
  <c r="P32" i="3"/>
  <c r="P316" i="3"/>
  <c r="P289" i="3"/>
  <c r="P221" i="3"/>
  <c r="P207" i="3"/>
  <c r="P160" i="3"/>
  <c r="P217" i="3"/>
  <c r="P315" i="3"/>
  <c r="P212" i="3"/>
  <c r="P177" i="3"/>
  <c r="P92" i="3"/>
  <c r="P119" i="3"/>
  <c r="P174" i="3"/>
  <c r="P113" i="3"/>
  <c r="P131" i="3"/>
  <c r="P80" i="3"/>
  <c r="P105" i="3"/>
  <c r="P48" i="3"/>
  <c r="P61" i="3"/>
  <c r="P25" i="3"/>
  <c r="P300" i="3"/>
  <c r="P314" i="3"/>
  <c r="P213" i="3"/>
  <c r="P307" i="3"/>
  <c r="P144" i="3"/>
  <c r="P318" i="3"/>
  <c r="P290" i="3"/>
  <c r="P180" i="3"/>
  <c r="P173" i="3"/>
  <c r="P203" i="3"/>
  <c r="P95" i="3"/>
  <c r="P170" i="3"/>
  <c r="P137" i="3"/>
  <c r="P99" i="3"/>
  <c r="P67" i="3"/>
  <c r="P86" i="3"/>
  <c r="P78" i="3"/>
  <c r="P43" i="3"/>
  <c r="P277" i="3"/>
  <c r="P278" i="3"/>
  <c r="P230" i="3"/>
  <c r="P240" i="3"/>
  <c r="P283" i="3"/>
  <c r="P234" i="3"/>
  <c r="P262" i="3"/>
  <c r="P148" i="3"/>
  <c r="P165" i="3"/>
  <c r="P210" i="3"/>
  <c r="P46" i="3"/>
  <c r="P154" i="3"/>
  <c r="P183" i="3"/>
  <c r="P66" i="3"/>
  <c r="P53" i="3"/>
  <c r="P27" i="3"/>
  <c r="P44" i="3"/>
  <c r="P102" i="3"/>
  <c r="P298" i="3"/>
  <c r="P275" i="3"/>
  <c r="P199" i="3"/>
  <c r="P54" i="3"/>
  <c r="P145" i="3"/>
  <c r="P93" i="3"/>
  <c r="P222" i="3"/>
  <c r="P306" i="3"/>
  <c r="P197" i="3"/>
  <c r="P30" i="3"/>
  <c r="P75" i="3"/>
  <c r="P85" i="3"/>
  <c r="P325" i="3"/>
  <c r="P319" i="3"/>
  <c r="P226" i="3"/>
  <c r="P171" i="3"/>
  <c r="P205" i="3"/>
  <c r="P58" i="3"/>
  <c r="P69" i="3"/>
  <c r="P321" i="3"/>
  <c r="P216" i="3"/>
  <c r="P288" i="3"/>
  <c r="P149" i="3"/>
  <c r="P146" i="3"/>
  <c r="P60" i="3"/>
  <c r="P65" i="3"/>
  <c r="P294" i="3"/>
  <c r="P208" i="3"/>
  <c r="P250" i="3"/>
  <c r="P125" i="3"/>
  <c r="P120" i="3"/>
  <c r="P28" i="3"/>
  <c r="P29" i="3"/>
  <c r="P291" i="3"/>
  <c r="P158" i="3"/>
  <c r="P74" i="3"/>
  <c r="P279" i="3"/>
  <c r="P130" i="3"/>
  <c r="P243" i="3"/>
  <c r="P167" i="3"/>
  <c r="P244" i="3"/>
  <c r="P42" i="3"/>
  <c r="P253" i="3"/>
  <c r="P156" i="3"/>
  <c r="P70" i="3"/>
  <c r="P276" i="3"/>
  <c r="P159" i="3"/>
  <c r="P59" i="3"/>
  <c r="P110" i="3"/>
  <c r="P37" i="3"/>
  <c r="P90" i="3"/>
  <c r="P272" i="3"/>
  <c r="P118" i="3"/>
  <c r="P259" i="3"/>
  <c r="Q41" i="7"/>
  <c r="Q26" i="7"/>
  <c r="Q67" i="7"/>
  <c r="Q114" i="7"/>
  <c r="Q72" i="7"/>
  <c r="Q63" i="7"/>
  <c r="Q89" i="7"/>
  <c r="Q30" i="7"/>
  <c r="Q33" i="7"/>
  <c r="Q42" i="7"/>
  <c r="Q95" i="7"/>
  <c r="Q61" i="7"/>
  <c r="Q53" i="7"/>
  <c r="Q38" i="7"/>
  <c r="Q55" i="7"/>
  <c r="Q44" i="7"/>
  <c r="Q124" i="7"/>
  <c r="Q73" i="7"/>
  <c r="Q69" i="7"/>
  <c r="Q118" i="7"/>
  <c r="Q48" i="7"/>
  <c r="Q145" i="7"/>
  <c r="Q140" i="7"/>
  <c r="Q163" i="7"/>
  <c r="Q143" i="7"/>
  <c r="Q159" i="7"/>
  <c r="Q168" i="7"/>
  <c r="Q181" i="7"/>
  <c r="Q209" i="7"/>
  <c r="Q156" i="7"/>
  <c r="Q208" i="7"/>
  <c r="Q222" i="7"/>
  <c r="Q220" i="7"/>
  <c r="Q259" i="7"/>
  <c r="Q205" i="7"/>
  <c r="Q234" i="7"/>
  <c r="Q211" i="7"/>
  <c r="Q287" i="7"/>
  <c r="Q300" i="7"/>
  <c r="Q292" i="7"/>
  <c r="Q288" i="7"/>
  <c r="Q278" i="7"/>
  <c r="Q266" i="7"/>
  <c r="Q250" i="7"/>
  <c r="Q248" i="7"/>
  <c r="Q308" i="7"/>
  <c r="Q57" i="7"/>
  <c r="Q29" i="7"/>
  <c r="Q106" i="7"/>
  <c r="Q105" i="7"/>
  <c r="Q66" i="7"/>
  <c r="Q71" i="7"/>
  <c r="Q78" i="7"/>
  <c r="Q58" i="7"/>
  <c r="Q45" i="7"/>
  <c r="Q103" i="7"/>
  <c r="Q76" i="7"/>
  <c r="Q154" i="7"/>
  <c r="Q108" i="7"/>
  <c r="Q161" i="7"/>
  <c r="Q158" i="7"/>
  <c r="Q190" i="7"/>
  <c r="Q165" i="7"/>
  <c r="Q182" i="7"/>
  <c r="Q187" i="7"/>
  <c r="Q149" i="7"/>
  <c r="Q225" i="7"/>
  <c r="Q175" i="7"/>
  <c r="Q224" i="7"/>
  <c r="Q238" i="7"/>
  <c r="Q253" i="7"/>
  <c r="Q275" i="7"/>
  <c r="Q223" i="7"/>
  <c r="Q215" i="7"/>
  <c r="Q230" i="7"/>
  <c r="Q303" i="7"/>
  <c r="Q304" i="7"/>
  <c r="Q296" i="7"/>
  <c r="Q322" i="7"/>
  <c r="Q301" i="7"/>
  <c r="Q270" i="7"/>
  <c r="Q260" i="7"/>
  <c r="Q281" i="7"/>
  <c r="Q312" i="7"/>
  <c r="Q50" i="7"/>
  <c r="Q130" i="7"/>
  <c r="Q23" i="7"/>
  <c r="Q54" i="7"/>
  <c r="Q87" i="7"/>
  <c r="Q107" i="7"/>
  <c r="Q99" i="7"/>
  <c r="Q91" i="7"/>
  <c r="Q22" i="7"/>
  <c r="Q153" i="7"/>
  <c r="Q183" i="7"/>
  <c r="Q132" i="7"/>
  <c r="Q172" i="7"/>
  <c r="Q109" i="7"/>
  <c r="Q193" i="7"/>
  <c r="Q171" i="7"/>
  <c r="Q207" i="7"/>
  <c r="Q199" i="7"/>
  <c r="Q267" i="7"/>
  <c r="Q237" i="7"/>
  <c r="Q242" i="7"/>
  <c r="Q295" i="7"/>
  <c r="Q317" i="7"/>
  <c r="Q284" i="7"/>
  <c r="Q280" i="7"/>
  <c r="Q293" i="7"/>
  <c r="Q289" i="7"/>
  <c r="Q310" i="7"/>
  <c r="Q25" i="7"/>
  <c r="Q39" i="7"/>
  <c r="Q138" i="7"/>
  <c r="Q37" i="7"/>
  <c r="Q100" i="7"/>
  <c r="Q90" i="7"/>
  <c r="Q111" i="7"/>
  <c r="Q21" i="7"/>
  <c r="Q97" i="7"/>
  <c r="Q36" i="7"/>
  <c r="Q169" i="7"/>
  <c r="Q191" i="7"/>
  <c r="Q134" i="7"/>
  <c r="Q188" i="7"/>
  <c r="Q147" i="7"/>
  <c r="Q201" i="7"/>
  <c r="Q177" i="7"/>
  <c r="Q213" i="7"/>
  <c r="Q204" i="7"/>
  <c r="Q283" i="7"/>
  <c r="Q246" i="7"/>
  <c r="Q194" i="7"/>
  <c r="Q311" i="7"/>
  <c r="Q324" i="7"/>
  <c r="Q286" i="7"/>
  <c r="Q305" i="7"/>
  <c r="Q297" i="7"/>
  <c r="Q319" i="7"/>
  <c r="Q325" i="7"/>
  <c r="Q49" i="7"/>
  <c r="Q51" i="7"/>
  <c r="Q40" i="7"/>
  <c r="Q60" i="7"/>
  <c r="Q115" i="7"/>
  <c r="Q102" i="7"/>
  <c r="Q31" i="7"/>
  <c r="Q35" i="7"/>
  <c r="Q101" i="7"/>
  <c r="Q94" i="7"/>
  <c r="Q117" i="7"/>
  <c r="Q64" i="7"/>
  <c r="Q77" i="7"/>
  <c r="Q52" i="7"/>
  <c r="Q74" i="7"/>
  <c r="Q119" i="7"/>
  <c r="Q28" i="7"/>
  <c r="Q79" i="7"/>
  <c r="Q47" i="7"/>
  <c r="Q112" i="7"/>
  <c r="Q123" i="7"/>
  <c r="Q126" i="7"/>
  <c r="Q148" i="7"/>
  <c r="Q176" i="7"/>
  <c r="Q141" i="7"/>
  <c r="Q164" i="7"/>
  <c r="Q233" i="7"/>
  <c r="Q184" i="7"/>
  <c r="Q218" i="7"/>
  <c r="Q210" i="7"/>
  <c r="Q299" i="7"/>
  <c r="Q219" i="7"/>
  <c r="Q245" i="7"/>
  <c r="Q261" i="7"/>
  <c r="Q290" i="7"/>
  <c r="Q330" i="7"/>
  <c r="Q316" i="7"/>
  <c r="Q328" i="7"/>
  <c r="Q318" i="7"/>
  <c r="Q326" i="7"/>
  <c r="Q88" i="7"/>
  <c r="Q86" i="7"/>
  <c r="Q113" i="7"/>
  <c r="Q110" i="7"/>
  <c r="Q43" i="7"/>
  <c r="Q75" i="7"/>
  <c r="Q32" i="7"/>
  <c r="Q65" i="7"/>
  <c r="Q162" i="7"/>
  <c r="Q133" i="7"/>
  <c r="Q137" i="7"/>
  <c r="Q198" i="7"/>
  <c r="Q189" i="7"/>
  <c r="Q157" i="7"/>
  <c r="Q160" i="7"/>
  <c r="Q249" i="7"/>
  <c r="Q200" i="7"/>
  <c r="Q244" i="7"/>
  <c r="Q227" i="7"/>
  <c r="Q315" i="7"/>
  <c r="Q221" i="7"/>
  <c r="Q263" i="7"/>
  <c r="Q298" i="7"/>
  <c r="Q323" i="7"/>
  <c r="Q257" i="7"/>
  <c r="Q329" i="7"/>
  <c r="Q262" i="7"/>
  <c r="Q269" i="7"/>
  <c r="Q96" i="7"/>
  <c r="Q104" i="7"/>
  <c r="Q84" i="7"/>
  <c r="Q170" i="7"/>
  <c r="Q131" i="7"/>
  <c r="Q135" i="7"/>
  <c r="Q217" i="7"/>
  <c r="Q228" i="7"/>
  <c r="Q291" i="7"/>
  <c r="Q226" i="7"/>
  <c r="Q332" i="7"/>
  <c r="Q313" i="7"/>
  <c r="Q277" i="7"/>
  <c r="Q34" i="7"/>
  <c r="Q125" i="7"/>
  <c r="Q93" i="7"/>
  <c r="Q178" i="7"/>
  <c r="Q167" i="7"/>
  <c r="Q144" i="7"/>
  <c r="Q241" i="7"/>
  <c r="Q235" i="7"/>
  <c r="Q307" i="7"/>
  <c r="Q255" i="7"/>
  <c r="Q294" i="7"/>
  <c r="Q321" i="7"/>
  <c r="Q251" i="7"/>
  <c r="Q83" i="7"/>
  <c r="Q24" i="7"/>
  <c r="Q46" i="7"/>
  <c r="Q127" i="7"/>
  <c r="Q206" i="7"/>
  <c r="Q174" i="7"/>
  <c r="Q116" i="7"/>
  <c r="Q247" i="7"/>
  <c r="Q212" i="7"/>
  <c r="Q271" i="7"/>
  <c r="Q256" i="7"/>
  <c r="Q268" i="7"/>
  <c r="Q273" i="7"/>
  <c r="Q122" i="7"/>
  <c r="Q62" i="7"/>
  <c r="Q59" i="7"/>
  <c r="Q139" i="7"/>
  <c r="Q150" i="7"/>
  <c r="Q151" i="7"/>
  <c r="Q180" i="7"/>
  <c r="Q231" i="7"/>
  <c r="Q202" i="7"/>
  <c r="Q252" i="7"/>
  <c r="Q309" i="7"/>
  <c r="Q320" i="7"/>
  <c r="Q327" i="7"/>
  <c r="Q92" i="7"/>
  <c r="Q81" i="7"/>
  <c r="Q70" i="7"/>
  <c r="Q128" i="7"/>
  <c r="Q179" i="7"/>
  <c r="Q186" i="7"/>
  <c r="Q192" i="7"/>
  <c r="Q214" i="7"/>
  <c r="Q203" i="7"/>
  <c r="Q265" i="7"/>
  <c r="Q254" i="7"/>
  <c r="Q258" i="7"/>
  <c r="Q331" i="7"/>
  <c r="Q121" i="7"/>
  <c r="Q136" i="7"/>
  <c r="Q185" i="7"/>
  <c r="Q236" i="7"/>
  <c r="Q272" i="7"/>
  <c r="Q129" i="7"/>
  <c r="Q152" i="7"/>
  <c r="Q142" i="7"/>
  <c r="Q239" i="7"/>
  <c r="Q264" i="7"/>
  <c r="Q27" i="7"/>
  <c r="Q173" i="7"/>
  <c r="Q216" i="7"/>
  <c r="Q279" i="7"/>
  <c r="Q285" i="7"/>
  <c r="Q56" i="7"/>
  <c r="Q120" i="7"/>
  <c r="Q232" i="7"/>
  <c r="Q302" i="7"/>
  <c r="Q306" i="7"/>
  <c r="Q82" i="7"/>
  <c r="Q197" i="7"/>
  <c r="Q196" i="7"/>
  <c r="Q314" i="7"/>
  <c r="Q68" i="7"/>
  <c r="Q155" i="7"/>
  <c r="Q240" i="7"/>
  <c r="Q282" i="7"/>
  <c r="Q98" i="7"/>
  <c r="Q276" i="7"/>
  <c r="Q85" i="7"/>
  <c r="Q146" i="7"/>
  <c r="Q195" i="7"/>
  <c r="Q166" i="7"/>
  <c r="Q243" i="7"/>
  <c r="Q80" i="7"/>
  <c r="Q229" i="7"/>
  <c r="Q274" i="7"/>
  <c r="Q18" i="3"/>
  <c r="Q18" i="7"/>
  <c r="P18" i="3"/>
  <c r="O18" i="7"/>
  <c r="P18" i="7"/>
  <c r="O18" i="3"/>
  <c r="F7" i="2" l="1"/>
  <c r="E14" i="2"/>
  <c r="E6" i="3"/>
  <c r="E9" i="3" s="1"/>
  <c r="E10" i="3" s="1"/>
  <c r="E6" i="7"/>
  <c r="E9" i="7" s="1"/>
  <c r="E10" i="7" s="1"/>
  <c r="E5" i="7"/>
  <c r="E4" i="3"/>
  <c r="M49" i="3" l="1"/>
  <c r="R49" i="3" s="1"/>
  <c r="M179" i="3"/>
  <c r="R179" i="3" s="1"/>
  <c r="M234" i="3"/>
  <c r="M155" i="3"/>
  <c r="M182" i="3"/>
  <c r="R182" i="3" s="1"/>
  <c r="M274" i="3"/>
  <c r="R274" i="3" s="1"/>
  <c r="M91" i="3"/>
  <c r="R91" i="3" s="1"/>
  <c r="M308" i="3"/>
  <c r="R308" i="3" s="1"/>
  <c r="M248" i="3"/>
  <c r="R248" i="3" s="1"/>
  <c r="M193" i="3"/>
  <c r="N193" i="3" s="1"/>
  <c r="M161" i="3"/>
  <c r="R161" i="3" s="1"/>
  <c r="V36" i="3"/>
  <c r="M300" i="3"/>
  <c r="R300" i="3" s="1"/>
  <c r="M150" i="3"/>
  <c r="R150" i="3" s="1"/>
  <c r="M234" i="7"/>
  <c r="N234" i="7" s="1"/>
  <c r="M147" i="3"/>
  <c r="N147" i="3" s="1"/>
  <c r="M111" i="3"/>
  <c r="N111" i="3" s="1"/>
  <c r="M44" i="3"/>
  <c r="R44" i="3" s="1"/>
  <c r="M25" i="3"/>
  <c r="N25" i="3" s="1"/>
  <c r="M136" i="3"/>
  <c r="R136" i="3" s="1"/>
  <c r="M118" i="3"/>
  <c r="N118" i="3" s="1"/>
  <c r="M215" i="3"/>
  <c r="R215" i="3" s="1"/>
  <c r="M225" i="3"/>
  <c r="R225" i="3" s="1"/>
  <c r="M316" i="3"/>
  <c r="R316" i="3" s="1"/>
  <c r="M28" i="3"/>
  <c r="N28" i="3" s="1"/>
  <c r="M252" i="3"/>
  <c r="R252" i="3" s="1"/>
  <c r="M226" i="3"/>
  <c r="R226" i="3" s="1"/>
  <c r="M24" i="3"/>
  <c r="R24" i="3" s="1"/>
  <c r="M107" i="3"/>
  <c r="N107" i="3" s="1"/>
  <c r="M104" i="3"/>
  <c r="N104" i="3" s="1"/>
  <c r="M183" i="3"/>
  <c r="N183" i="3" s="1"/>
  <c r="M259" i="3"/>
  <c r="R259" i="3" s="1"/>
  <c r="M190" i="3"/>
  <c r="N190" i="3" s="1"/>
  <c r="M133" i="3"/>
  <c r="N133" i="3" s="1"/>
  <c r="M105" i="3"/>
  <c r="R105" i="3" s="1"/>
  <c r="V22" i="3"/>
  <c r="M256" i="3"/>
  <c r="N256" i="3" s="1"/>
  <c r="M102" i="3"/>
  <c r="R102" i="3" s="1"/>
  <c r="M137" i="3"/>
  <c r="R137" i="3" s="1"/>
  <c r="M65" i="3"/>
  <c r="N65" i="3" s="1"/>
  <c r="M185" i="3"/>
  <c r="N185" i="3" s="1"/>
  <c r="M291" i="3"/>
  <c r="N291" i="3" s="1"/>
  <c r="M197" i="3"/>
  <c r="R197" i="3" s="1"/>
  <c r="M178" i="3"/>
  <c r="R178" i="3" s="1"/>
  <c r="M143" i="3"/>
  <c r="N143" i="3" s="1"/>
  <c r="V11" i="3"/>
  <c r="M286" i="3"/>
  <c r="R286" i="3" s="1"/>
  <c r="M261" i="3"/>
  <c r="N261" i="3" s="1"/>
  <c r="M21" i="3"/>
  <c r="N21" i="3" s="1"/>
  <c r="M273" i="3"/>
  <c r="M142" i="3"/>
  <c r="N142" i="3" s="1"/>
  <c r="M127" i="3"/>
  <c r="R127" i="3" s="1"/>
  <c r="M325" i="3"/>
  <c r="N325" i="3" s="1"/>
  <c r="V21" i="3"/>
  <c r="M169" i="3"/>
  <c r="R169" i="3" s="1"/>
  <c r="M280" i="3"/>
  <c r="N280" i="3" s="1"/>
  <c r="M41" i="3"/>
  <c r="N41" i="3" s="1"/>
  <c r="M124" i="3"/>
  <c r="N124" i="3" s="1"/>
  <c r="M140" i="3"/>
  <c r="R140" i="3" s="1"/>
  <c r="V13" i="3"/>
  <c r="V3" i="3"/>
  <c r="M82" i="3"/>
  <c r="N82" i="3" s="1"/>
  <c r="M158" i="3"/>
  <c r="N158" i="3" s="1"/>
  <c r="M253" i="3"/>
  <c r="N253" i="3" s="1"/>
  <c r="M53" i="3"/>
  <c r="N53" i="3" s="1"/>
  <c r="M171" i="3"/>
  <c r="M173" i="3"/>
  <c r="N173" i="3" s="1"/>
  <c r="M66" i="3"/>
  <c r="N66" i="3" s="1"/>
  <c r="M166" i="3"/>
  <c r="N166" i="3" s="1"/>
  <c r="M113" i="3"/>
  <c r="N113" i="3" s="1"/>
  <c r="M176" i="3"/>
  <c r="N176" i="3" s="1"/>
  <c r="M305" i="3"/>
  <c r="N305" i="3" s="1"/>
  <c r="M254" i="3"/>
  <c r="R254" i="3" s="1"/>
  <c r="M297" i="3"/>
  <c r="N297" i="3" s="1"/>
  <c r="V17" i="3"/>
  <c r="M258" i="3"/>
  <c r="R258" i="3" s="1"/>
  <c r="M64" i="3"/>
  <c r="N64" i="3" s="1"/>
  <c r="M310" i="3"/>
  <c r="R310" i="3" s="1"/>
  <c r="V33" i="3"/>
  <c r="M206" i="3"/>
  <c r="R206" i="3" s="1"/>
  <c r="M189" i="3"/>
  <c r="N189" i="3" s="1"/>
  <c r="M322" i="3"/>
  <c r="N322" i="3" s="1"/>
  <c r="M139" i="3"/>
  <c r="R139" i="3" s="1"/>
  <c r="M212" i="3"/>
  <c r="R212" i="3" s="1"/>
  <c r="M235" i="3"/>
  <c r="N235" i="3" s="1"/>
  <c r="M236" i="3"/>
  <c r="R236" i="3" s="1"/>
  <c r="M303" i="3"/>
  <c r="R303" i="3" s="1"/>
  <c r="M250" i="3"/>
  <c r="N250" i="3" s="1"/>
  <c r="M177" i="3"/>
  <c r="N177" i="3" s="1"/>
  <c r="M165" i="3"/>
  <c r="M213" i="3"/>
  <c r="N213" i="3" s="1"/>
  <c r="M238" i="3"/>
  <c r="N238" i="3" s="1"/>
  <c r="M299" i="3"/>
  <c r="N299" i="3" s="1"/>
  <c r="M255" i="3"/>
  <c r="R255" i="3" s="1"/>
  <c r="M59" i="3"/>
  <c r="N59" i="3" s="1"/>
  <c r="M29" i="3"/>
  <c r="N29" i="3" s="1"/>
  <c r="M292" i="3"/>
  <c r="N292" i="3" s="1"/>
  <c r="V5" i="3"/>
  <c r="M110" i="3"/>
  <c r="R110" i="3" s="1"/>
  <c r="M309" i="3"/>
  <c r="R309" i="3" s="1"/>
  <c r="M224" i="3"/>
  <c r="R224" i="3" s="1"/>
  <c r="V8" i="3"/>
  <c r="M85" i="3"/>
  <c r="N85" i="3" s="1"/>
  <c r="M205" i="3"/>
  <c r="N205" i="3" s="1"/>
  <c r="M266" i="3"/>
  <c r="N266" i="3" s="1"/>
  <c r="V30" i="3"/>
  <c r="M123" i="3"/>
  <c r="R123" i="3" s="1"/>
  <c r="M209" i="3"/>
  <c r="N209" i="3" s="1"/>
  <c r="M74" i="3"/>
  <c r="N74" i="3" s="1"/>
  <c r="M50" i="3"/>
  <c r="R50" i="3" s="1"/>
  <c r="M156" i="3"/>
  <c r="N156" i="3" s="1"/>
  <c r="M246" i="3"/>
  <c r="N246" i="3" s="1"/>
  <c r="M188" i="3"/>
  <c r="N188" i="3" s="1"/>
  <c r="M167" i="3"/>
  <c r="N167" i="3" s="1"/>
  <c r="M23" i="3"/>
  <c r="N23" i="3" s="1"/>
  <c r="M103" i="3"/>
  <c r="N103" i="3" s="1"/>
  <c r="M284" i="3"/>
  <c r="N284" i="3" s="1"/>
  <c r="M26" i="3"/>
  <c r="N26" i="3" s="1"/>
  <c r="V34" i="3"/>
  <c r="M227" i="3"/>
  <c r="R227" i="3" s="1"/>
  <c r="M186" i="3"/>
  <c r="N186" i="3" s="1"/>
  <c r="M301" i="3"/>
  <c r="R301" i="3" s="1"/>
  <c r="M42" i="3"/>
  <c r="N42" i="3" s="1"/>
  <c r="M214" i="3"/>
  <c r="R214" i="3" s="1"/>
  <c r="M275" i="3"/>
  <c r="N275" i="3" s="1"/>
  <c r="M85" i="7"/>
  <c r="R85" i="7" s="1"/>
  <c r="M141" i="3"/>
  <c r="N141" i="3" s="1"/>
  <c r="V9" i="3"/>
  <c r="M172" i="3"/>
  <c r="N172" i="3" s="1"/>
  <c r="M287" i="3"/>
  <c r="N287" i="3" s="1"/>
  <c r="M100" i="3"/>
  <c r="R100" i="3" s="1"/>
  <c r="M122" i="3"/>
  <c r="N122" i="3" s="1"/>
  <c r="V32" i="3"/>
  <c r="M62" i="3"/>
  <c r="N62" i="3" s="1"/>
  <c r="M269" i="3"/>
  <c r="R269" i="3" s="1"/>
  <c r="V25" i="3"/>
  <c r="M80" i="3"/>
  <c r="N80" i="3" s="1"/>
  <c r="M32" i="3"/>
  <c r="N32" i="3" s="1"/>
  <c r="M317" i="3"/>
  <c r="R317" i="3" s="1"/>
  <c r="M70" i="3"/>
  <c r="N70" i="3" s="1"/>
  <c r="M46" i="3"/>
  <c r="N46" i="3" s="1"/>
  <c r="M298" i="3"/>
  <c r="N298" i="3" s="1"/>
  <c r="M78" i="3"/>
  <c r="R78" i="3" s="1"/>
  <c r="M37" i="3"/>
  <c r="R37" i="3" s="1"/>
  <c r="M115" i="3"/>
  <c r="N115" i="3" s="1"/>
  <c r="M67" i="3"/>
  <c r="R67" i="3" s="1"/>
  <c r="M174" i="3"/>
  <c r="N174" i="3" s="1"/>
  <c r="M117" i="3"/>
  <c r="N117" i="3" s="1"/>
  <c r="M184" i="3"/>
  <c r="N184" i="3" s="1"/>
  <c r="M315" i="3"/>
  <c r="N315" i="3" s="1"/>
  <c r="M180" i="3"/>
  <c r="N180" i="3" s="1"/>
  <c r="M260" i="3"/>
  <c r="N260" i="3" s="1"/>
  <c r="M106" i="3"/>
  <c r="R106" i="3" s="1"/>
  <c r="M245" i="3"/>
  <c r="N245" i="3" s="1"/>
  <c r="V7" i="3"/>
  <c r="M230" i="3"/>
  <c r="N230" i="3" s="1"/>
  <c r="M232" i="3"/>
  <c r="N232" i="3" s="1"/>
  <c r="M278" i="3"/>
  <c r="N278" i="3" s="1"/>
  <c r="M302" i="3"/>
  <c r="R302" i="3" s="1"/>
  <c r="M204" i="3"/>
  <c r="N204" i="3" s="1"/>
  <c r="M56" i="3"/>
  <c r="N56" i="3" s="1"/>
  <c r="M157" i="3"/>
  <c r="M170" i="3"/>
  <c r="N170" i="3" s="1"/>
  <c r="M285" i="3"/>
  <c r="N285" i="3" s="1"/>
  <c r="M39" i="3"/>
  <c r="R39" i="3" s="1"/>
  <c r="M148" i="3"/>
  <c r="N148" i="3" s="1"/>
  <c r="M69" i="3"/>
  <c r="N69" i="3" s="1"/>
  <c r="M96" i="3"/>
  <c r="N96" i="3" s="1"/>
  <c r="M51" i="3"/>
  <c r="R51" i="3" s="1"/>
  <c r="M263" i="3"/>
  <c r="N263" i="3" s="1"/>
  <c r="M277" i="3"/>
  <c r="N277" i="3" s="1"/>
  <c r="M283" i="3"/>
  <c r="R283" i="3" s="1"/>
  <c r="M138" i="3"/>
  <c r="N138" i="3" s="1"/>
  <c r="M175" i="3"/>
  <c r="N175" i="3" s="1"/>
  <c r="M60" i="3"/>
  <c r="R60" i="3" s="1"/>
  <c r="M265" i="3"/>
  <c r="R265" i="3" s="1"/>
  <c r="M294" i="3"/>
  <c r="N294" i="3" s="1"/>
  <c r="M243" i="3"/>
  <c r="N243" i="3" s="1"/>
  <c r="M199" i="3"/>
  <c r="R199" i="3" s="1"/>
  <c r="M202" i="3"/>
  <c r="R202" i="3" s="1"/>
  <c r="M72" i="3"/>
  <c r="N72" i="3" s="1"/>
  <c r="M281" i="3"/>
  <c r="N281" i="3" s="1"/>
  <c r="M181" i="3"/>
  <c r="N181" i="3" s="1"/>
  <c r="M237" i="3"/>
  <c r="N237" i="3" s="1"/>
  <c r="V2" i="3"/>
  <c r="M242" i="3"/>
  <c r="R242" i="3" s="1"/>
  <c r="V14" i="3"/>
  <c r="M75" i="3"/>
  <c r="N75" i="3" s="1"/>
  <c r="M109" i="3"/>
  <c r="N109" i="3" s="1"/>
  <c r="M30" i="3"/>
  <c r="R30" i="3" s="1"/>
  <c r="M257" i="3"/>
  <c r="R257" i="3" s="1"/>
  <c r="M307" i="3"/>
  <c r="R307" i="3" s="1"/>
  <c r="M164" i="3"/>
  <c r="N164" i="3" s="1"/>
  <c r="M288" i="3"/>
  <c r="R288" i="3" s="1"/>
  <c r="M192" i="3"/>
  <c r="N192" i="3" s="1"/>
  <c r="M323" i="3"/>
  <c r="N323" i="3" s="1"/>
  <c r="M101" i="3"/>
  <c r="R101" i="3" s="1"/>
  <c r="M223" i="3"/>
  <c r="R223" i="3" s="1"/>
  <c r="M154" i="3"/>
  <c r="R154" i="3" s="1"/>
  <c r="M152" i="3"/>
  <c r="N152" i="3" s="1"/>
  <c r="M318" i="3"/>
  <c r="N318" i="3" s="1"/>
  <c r="M227" i="7"/>
  <c r="R227" i="7" s="1"/>
  <c r="V20" i="3"/>
  <c r="M208" i="3"/>
  <c r="N208" i="3" s="1"/>
  <c r="M228" i="3"/>
  <c r="N228" i="3" s="1"/>
  <c r="M71" i="3"/>
  <c r="R71" i="3" s="1"/>
  <c r="M27" i="3"/>
  <c r="N27" i="3" s="1"/>
  <c r="M79" i="3"/>
  <c r="R79" i="3" s="1"/>
  <c r="M221" i="3"/>
  <c r="N221" i="3" s="1"/>
  <c r="M88" i="3"/>
  <c r="R88" i="3" s="1"/>
  <c r="M63" i="3"/>
  <c r="N63" i="3" s="1"/>
  <c r="M38" i="3"/>
  <c r="N38" i="3" s="1"/>
  <c r="M54" i="3"/>
  <c r="R54" i="3" s="1"/>
  <c r="M144" i="3"/>
  <c r="R144" i="3" s="1"/>
  <c r="V26" i="3"/>
  <c r="M84" i="3"/>
  <c r="R84" i="3" s="1"/>
  <c r="M112" i="3"/>
  <c r="R112" i="3" s="1"/>
  <c r="M218" i="3"/>
  <c r="N218" i="3" s="1"/>
  <c r="M247" i="3"/>
  <c r="N247" i="3" s="1"/>
  <c r="M105" i="7"/>
  <c r="N105" i="7" s="1"/>
  <c r="M291" i="7"/>
  <c r="R291" i="7" s="1"/>
  <c r="M311" i="7"/>
  <c r="R311" i="7" s="1"/>
  <c r="M28" i="7"/>
  <c r="N28" i="7" s="1"/>
  <c r="M183" i="7"/>
  <c r="N183" i="7" s="1"/>
  <c r="M252" i="7"/>
  <c r="N252" i="7" s="1"/>
  <c r="V27" i="7"/>
  <c r="M256" i="7"/>
  <c r="R256" i="7" s="1"/>
  <c r="M316" i="7"/>
  <c r="N316" i="7" s="1"/>
  <c r="M230" i="7"/>
  <c r="R230" i="7" s="1"/>
  <c r="M266" i="7"/>
  <c r="N266" i="7" s="1"/>
  <c r="M50" i="7"/>
  <c r="N50" i="7" s="1"/>
  <c r="M200" i="7"/>
  <c r="N200" i="7" s="1"/>
  <c r="M107" i="7"/>
  <c r="N107" i="7" s="1"/>
  <c r="M63" i="7"/>
  <c r="N63" i="7" s="1"/>
  <c r="M240" i="7"/>
  <c r="N240" i="7" s="1"/>
  <c r="M62" i="7"/>
  <c r="R62" i="7" s="1"/>
  <c r="M238" i="7"/>
  <c r="N238" i="7" s="1"/>
  <c r="M156" i="7"/>
  <c r="R156" i="7" s="1"/>
  <c r="M308" i="7"/>
  <c r="N308" i="7" s="1"/>
  <c r="M124" i="7"/>
  <c r="N124" i="7" s="1"/>
  <c r="M90" i="3"/>
  <c r="R90" i="3" s="1"/>
  <c r="M146" i="3"/>
  <c r="R146" i="3" s="1"/>
  <c r="M119" i="3"/>
  <c r="N119" i="3" s="1"/>
  <c r="M128" i="3"/>
  <c r="R128" i="3" s="1"/>
  <c r="V15" i="3"/>
  <c r="M229" i="3"/>
  <c r="N229" i="3" s="1"/>
  <c r="M95" i="3"/>
  <c r="R95" i="3" s="1"/>
  <c r="M31" i="3"/>
  <c r="N31" i="3" s="1"/>
  <c r="M239" i="3"/>
  <c r="R239" i="3" s="1"/>
  <c r="M272" i="3"/>
  <c r="N272" i="3" s="1"/>
  <c r="M52" i="3"/>
  <c r="R52" i="3" s="1"/>
  <c r="M304" i="3"/>
  <c r="R304" i="3" s="1"/>
  <c r="M211" i="3"/>
  <c r="N211" i="3" s="1"/>
  <c r="M149" i="3"/>
  <c r="N149" i="3" s="1"/>
  <c r="V18" i="3"/>
  <c r="M203" i="3"/>
  <c r="N203" i="3" s="1"/>
  <c r="M134" i="3"/>
  <c r="N134" i="3" s="1"/>
  <c r="M251" i="3"/>
  <c r="R251" i="3" s="1"/>
  <c r="M89" i="3"/>
  <c r="N89" i="3" s="1"/>
  <c r="M233" i="3"/>
  <c r="R233" i="3" s="1"/>
  <c r="M153" i="3"/>
  <c r="N153" i="3" s="1"/>
  <c r="M222" i="3"/>
  <c r="N222" i="3" s="1"/>
  <c r="V10" i="3"/>
  <c r="M306" i="3"/>
  <c r="R306" i="3" s="1"/>
  <c r="M97" i="3"/>
  <c r="N97" i="3" s="1"/>
  <c r="M160" i="3"/>
  <c r="N160" i="3" s="1"/>
  <c r="M210" i="3"/>
  <c r="R210" i="3" s="1"/>
  <c r="M219" i="3"/>
  <c r="N219" i="3" s="1"/>
  <c r="M271" i="3"/>
  <c r="R271" i="3" s="1"/>
  <c r="M262" i="3"/>
  <c r="N262" i="3" s="1"/>
  <c r="M268" i="7"/>
  <c r="R268" i="7" s="1"/>
  <c r="M210" i="7"/>
  <c r="N210" i="7" s="1"/>
  <c r="M96" i="7"/>
  <c r="N96" i="7" s="1"/>
  <c r="M213" i="7"/>
  <c r="R213" i="7" s="1"/>
  <c r="M82" i="7"/>
  <c r="N82" i="7" s="1"/>
  <c r="M53" i="7"/>
  <c r="N53" i="7" s="1"/>
  <c r="M37" i="7"/>
  <c r="R37" i="7" s="1"/>
  <c r="M58" i="7"/>
  <c r="R58" i="7" s="1"/>
  <c r="M243" i="7"/>
  <c r="N243" i="7" s="1"/>
  <c r="V7" i="7"/>
  <c r="M176" i="7"/>
  <c r="N176" i="7" s="1"/>
  <c r="M276" i="7"/>
  <c r="R276" i="7" s="1"/>
  <c r="M199" i="7"/>
  <c r="R199" i="7" s="1"/>
  <c r="M203" i="7"/>
  <c r="R203" i="7" s="1"/>
  <c r="M289" i="7"/>
  <c r="N289" i="7" s="1"/>
  <c r="M246" i="7"/>
  <c r="R246" i="7" s="1"/>
  <c r="M317" i="7"/>
  <c r="R317" i="7" s="1"/>
  <c r="M194" i="7"/>
  <c r="R194" i="7" s="1"/>
  <c r="M262" i="7"/>
  <c r="N262" i="7" s="1"/>
  <c r="V29" i="7"/>
  <c r="M300" i="7"/>
  <c r="N300" i="7" s="1"/>
  <c r="M245" i="7"/>
  <c r="N245" i="7" s="1"/>
  <c r="M45" i="7"/>
  <c r="N45" i="7" s="1"/>
  <c r="M164" i="7"/>
  <c r="N164" i="7" s="1"/>
  <c r="M190" i="7"/>
  <c r="N190" i="7" s="1"/>
  <c r="M237" i="7"/>
  <c r="N237" i="7" s="1"/>
  <c r="M33" i="3"/>
  <c r="N33" i="3" s="1"/>
  <c r="M94" i="3"/>
  <c r="N94" i="3" s="1"/>
  <c r="M36" i="3"/>
  <c r="N36" i="3" s="1"/>
  <c r="M220" i="3"/>
  <c r="R220" i="3" s="1"/>
  <c r="M279" i="3"/>
  <c r="R279" i="3" s="1"/>
  <c r="M145" i="3"/>
  <c r="N145" i="3" s="1"/>
  <c r="V24" i="3"/>
  <c r="M244" i="3"/>
  <c r="R244" i="3" s="1"/>
  <c r="V6" i="3"/>
  <c r="M99" i="3"/>
  <c r="N99" i="3" s="1"/>
  <c r="M35" i="3"/>
  <c r="R35" i="3" s="1"/>
  <c r="M201" i="3"/>
  <c r="R201" i="3" s="1"/>
  <c r="M196" i="3"/>
  <c r="R196" i="3" s="1"/>
  <c r="M81" i="3"/>
  <c r="N81" i="3" s="1"/>
  <c r="M240" i="3"/>
  <c r="N240" i="3" s="1"/>
  <c r="M73" i="3"/>
  <c r="R73" i="3" s="1"/>
  <c r="M34" i="3"/>
  <c r="N34" i="3" s="1"/>
  <c r="M76" i="3"/>
  <c r="N76" i="3" s="1"/>
  <c r="M83" i="3"/>
  <c r="R83" i="3" s="1"/>
  <c r="M55" i="3"/>
  <c r="N55" i="3" s="1"/>
  <c r="M295" i="3"/>
  <c r="R295" i="3" s="1"/>
  <c r="M129" i="3"/>
  <c r="R129" i="3" s="1"/>
  <c r="M293" i="3"/>
  <c r="R293" i="3" s="1"/>
  <c r="M268" i="3"/>
  <c r="R268" i="3" s="1"/>
  <c r="M47" i="3"/>
  <c r="N47" i="3" s="1"/>
  <c r="M43" i="3"/>
  <c r="N43" i="3" s="1"/>
  <c r="M216" i="3"/>
  <c r="N216" i="3" s="1"/>
  <c r="M168" i="3"/>
  <c r="R168" i="3" s="1"/>
  <c r="M241" i="3"/>
  <c r="N241" i="3" s="1"/>
  <c r="M195" i="3"/>
  <c r="N195" i="3" s="1"/>
  <c r="V28" i="7"/>
  <c r="M215" i="7"/>
  <c r="N215" i="7" s="1"/>
  <c r="M247" i="7"/>
  <c r="R247" i="7" s="1"/>
  <c r="M296" i="7"/>
  <c r="R296" i="7" s="1"/>
  <c r="M119" i="7"/>
  <c r="N119" i="7" s="1"/>
  <c r="M223" i="7"/>
  <c r="N223" i="7" s="1"/>
  <c r="M48" i="7"/>
  <c r="R48" i="7" s="1"/>
  <c r="V19" i="7"/>
  <c r="V20" i="7"/>
  <c r="M75" i="7"/>
  <c r="N75" i="7" s="1"/>
  <c r="M188" i="7"/>
  <c r="N188" i="7" s="1"/>
  <c r="M312" i="7"/>
  <c r="R312" i="7" s="1"/>
  <c r="M320" i="7"/>
  <c r="R320" i="7" s="1"/>
  <c r="M145" i="7"/>
  <c r="R145" i="7" s="1"/>
  <c r="M260" i="7"/>
  <c r="N260" i="7" s="1"/>
  <c r="M59" i="7"/>
  <c r="N59" i="7" s="1"/>
  <c r="M322" i="7"/>
  <c r="R322" i="7" s="1"/>
  <c r="M195" i="7"/>
  <c r="N195" i="7" s="1"/>
  <c r="M224" i="7"/>
  <c r="R224" i="7" s="1"/>
  <c r="M76" i="7"/>
  <c r="R76" i="7" s="1"/>
  <c r="M174" i="7"/>
  <c r="R174" i="7" s="1"/>
  <c r="M95" i="7"/>
  <c r="R95" i="7" s="1"/>
  <c r="M169" i="7"/>
  <c r="R169" i="7" s="1"/>
  <c r="M235" i="7"/>
  <c r="R235" i="7" s="1"/>
  <c r="M248" i="7"/>
  <c r="N248" i="7" s="1"/>
  <c r="M307" i="7"/>
  <c r="N307" i="7" s="1"/>
  <c r="M125" i="7"/>
  <c r="N125" i="7" s="1"/>
  <c r="M254" i="7"/>
  <c r="N254" i="7" s="1"/>
  <c r="M244" i="7"/>
  <c r="N244" i="7" s="1"/>
  <c r="M68" i="7"/>
  <c r="R68" i="7" s="1"/>
  <c r="V16" i="7"/>
  <c r="V5" i="7"/>
  <c r="M280" i="7"/>
  <c r="R280" i="7" s="1"/>
  <c r="M117" i="7"/>
  <c r="N117" i="7" s="1"/>
  <c r="M264" i="3"/>
  <c r="R264" i="3" s="1"/>
  <c r="M61" i="3"/>
  <c r="N61" i="3" s="1"/>
  <c r="M194" i="3"/>
  <c r="R194" i="3" s="1"/>
  <c r="M40" i="3"/>
  <c r="N40" i="3" s="1"/>
  <c r="M159" i="3"/>
  <c r="R159" i="3" s="1"/>
  <c r="V19" i="3"/>
  <c r="V35" i="3"/>
  <c r="M289" i="3"/>
  <c r="N289" i="3" s="1"/>
  <c r="M68" i="3"/>
  <c r="N68" i="3" s="1"/>
  <c r="V28" i="3"/>
  <c r="M125" i="3"/>
  <c r="N125" i="3" s="1"/>
  <c r="M86" i="3"/>
  <c r="R86" i="3" s="1"/>
  <c r="M216" i="7"/>
  <c r="R216" i="7" s="1"/>
  <c r="M92" i="7"/>
  <c r="N92" i="7" s="1"/>
  <c r="M212" i="7"/>
  <c r="R212" i="7" s="1"/>
  <c r="M33" i="7"/>
  <c r="R33" i="7" s="1"/>
  <c r="M106" i="7"/>
  <c r="N106" i="7" s="1"/>
  <c r="M170" i="7"/>
  <c r="R170" i="7" s="1"/>
  <c r="M179" i="7"/>
  <c r="R179" i="7" s="1"/>
  <c r="M258" i="7"/>
  <c r="R258" i="7" s="1"/>
  <c r="M39" i="7"/>
  <c r="N39" i="7" s="1"/>
  <c r="M141" i="7"/>
  <c r="N141" i="7" s="1"/>
  <c r="M331" i="7"/>
  <c r="R331" i="7" s="1"/>
  <c r="M163" i="7"/>
  <c r="N163" i="7" s="1"/>
  <c r="M123" i="7"/>
  <c r="R123" i="7" s="1"/>
  <c r="M89" i="7"/>
  <c r="R89" i="7" s="1"/>
  <c r="M283" i="7"/>
  <c r="N283" i="7" s="1"/>
  <c r="M242" i="7"/>
  <c r="N242" i="7" s="1"/>
  <c r="M81" i="7"/>
  <c r="N81" i="7" s="1"/>
  <c r="V11" i="7"/>
  <c r="M301" i="7"/>
  <c r="N301" i="7" s="1"/>
  <c r="M25" i="7"/>
  <c r="N25" i="7" s="1"/>
  <c r="M104" i="7"/>
  <c r="R104" i="7" s="1"/>
  <c r="M57" i="7"/>
  <c r="N57" i="7" s="1"/>
  <c r="M287" i="7"/>
  <c r="R287" i="7" s="1"/>
  <c r="M181" i="7"/>
  <c r="R181" i="7" s="1"/>
  <c r="M26" i="7"/>
  <c r="R26" i="7" s="1"/>
  <c r="M202" i="7"/>
  <c r="R202" i="7" s="1"/>
  <c r="M131" i="7"/>
  <c r="N131" i="7" s="1"/>
  <c r="M36" i="7"/>
  <c r="N36" i="7" s="1"/>
  <c r="M150" i="7"/>
  <c r="R150" i="7" s="1"/>
  <c r="M177" i="7"/>
  <c r="R177" i="7" s="1"/>
  <c r="M185" i="7"/>
  <c r="R185" i="7" s="1"/>
  <c r="M329" i="7"/>
  <c r="R329" i="7" s="1"/>
  <c r="M251" i="7"/>
  <c r="N251" i="7" s="1"/>
  <c r="M49" i="7"/>
  <c r="N49" i="7" s="1"/>
  <c r="M94" i="7"/>
  <c r="N94" i="7" s="1"/>
  <c r="M84" i="7"/>
  <c r="N84" i="7" s="1"/>
  <c r="M121" i="7"/>
  <c r="N121" i="7" s="1"/>
  <c r="M120" i="7"/>
  <c r="N120" i="7" s="1"/>
  <c r="M173" i="7"/>
  <c r="R173" i="7" s="1"/>
  <c r="M97" i="7"/>
  <c r="N97" i="7" s="1"/>
  <c r="V23" i="7"/>
  <c r="M292" i="7"/>
  <c r="R292" i="7" s="1"/>
  <c r="M135" i="7"/>
  <c r="N135" i="7" s="1"/>
  <c r="M290" i="7"/>
  <c r="R290" i="7" s="1"/>
  <c r="M310" i="7"/>
  <c r="N310" i="7" s="1"/>
  <c r="M44" i="7"/>
  <c r="R44" i="7" s="1"/>
  <c r="M103" i="7"/>
  <c r="R103" i="7" s="1"/>
  <c r="M99" i="7"/>
  <c r="N99" i="7" s="1"/>
  <c r="M282" i="7"/>
  <c r="R282" i="7" s="1"/>
  <c r="M171" i="7"/>
  <c r="R171" i="7" s="1"/>
  <c r="M178" i="7"/>
  <c r="N178" i="7" s="1"/>
  <c r="M147" i="7"/>
  <c r="N147" i="7" s="1"/>
  <c r="M132" i="7"/>
  <c r="N132" i="7" s="1"/>
  <c r="M324" i="7"/>
  <c r="N324" i="7" s="1"/>
  <c r="M116" i="7"/>
  <c r="R116" i="7" s="1"/>
  <c r="M274" i="7"/>
  <c r="N274" i="7" s="1"/>
  <c r="M249" i="7"/>
  <c r="R249" i="7" s="1"/>
  <c r="M24" i="7"/>
  <c r="R24" i="7" s="1"/>
  <c r="M54" i="7"/>
  <c r="N54" i="7" s="1"/>
  <c r="M152" i="7"/>
  <c r="N152" i="7" s="1"/>
  <c r="M151" i="7"/>
  <c r="N151" i="7" s="1"/>
  <c r="V13" i="7"/>
  <c r="M298" i="7"/>
  <c r="N298" i="7" s="1"/>
  <c r="M160" i="7"/>
  <c r="N160" i="7" s="1"/>
  <c r="M265" i="7"/>
  <c r="R265" i="7" s="1"/>
  <c r="M303" i="7"/>
  <c r="R303" i="7" s="1"/>
  <c r="M136" i="7"/>
  <c r="N136" i="7" s="1"/>
  <c r="M288" i="7"/>
  <c r="N288" i="7" s="1"/>
  <c r="M189" i="7"/>
  <c r="N189" i="7" s="1"/>
  <c r="V4" i="7"/>
  <c r="V3" i="7"/>
  <c r="M118" i="7"/>
  <c r="R118" i="7" s="1"/>
  <c r="M93" i="7"/>
  <c r="N93" i="7" s="1"/>
  <c r="M126" i="7"/>
  <c r="R126" i="7" s="1"/>
  <c r="M21" i="7"/>
  <c r="N21" i="7" s="1"/>
  <c r="M69" i="7"/>
  <c r="R69" i="7" s="1"/>
  <c r="M269" i="7"/>
  <c r="R269" i="7" s="1"/>
  <c r="M32" i="7"/>
  <c r="N32" i="7" s="1"/>
  <c r="M149" i="7"/>
  <c r="N149" i="7" s="1"/>
  <c r="V24" i="7"/>
  <c r="M29" i="7"/>
  <c r="N29" i="7" s="1"/>
  <c r="M155" i="7"/>
  <c r="N155" i="7" s="1"/>
  <c r="M172" i="7"/>
  <c r="N172" i="7" s="1"/>
  <c r="V31" i="7"/>
  <c r="M113" i="7"/>
  <c r="N113" i="7" s="1"/>
  <c r="M319" i="7"/>
  <c r="R319" i="7" s="1"/>
  <c r="M285" i="7"/>
  <c r="N285" i="7" s="1"/>
  <c r="V10" i="7"/>
  <c r="M142" i="7"/>
  <c r="N142" i="7" s="1"/>
  <c r="M302" i="7"/>
  <c r="R302" i="7" s="1"/>
  <c r="M198" i="7"/>
  <c r="R198" i="7" s="1"/>
  <c r="M88" i="7"/>
  <c r="R88" i="7" s="1"/>
  <c r="M214" i="7"/>
  <c r="N214" i="7" s="1"/>
  <c r="M295" i="7"/>
  <c r="R295" i="7" s="1"/>
  <c r="M222" i="7"/>
  <c r="N222" i="7" s="1"/>
  <c r="M64" i="7"/>
  <c r="N64" i="7" s="1"/>
  <c r="M297" i="7"/>
  <c r="N297" i="7" s="1"/>
  <c r="M239" i="7"/>
  <c r="N239" i="7" s="1"/>
  <c r="M98" i="7"/>
  <c r="N98" i="7" s="1"/>
  <c r="M327" i="7"/>
  <c r="R327" i="7" s="1"/>
  <c r="M90" i="7"/>
  <c r="R90" i="7" s="1"/>
  <c r="M305" i="7"/>
  <c r="N305" i="7" s="1"/>
  <c r="M67" i="7"/>
  <c r="R67" i="7" s="1"/>
  <c r="M146" i="7"/>
  <c r="N146" i="7" s="1"/>
  <c r="M309" i="7"/>
  <c r="N309" i="7" s="1"/>
  <c r="M275" i="7"/>
  <c r="N275" i="7" s="1"/>
  <c r="M206" i="7"/>
  <c r="R206" i="7" s="1"/>
  <c r="M257" i="7"/>
  <c r="N257" i="7" s="1"/>
  <c r="M40" i="7"/>
  <c r="R40" i="7" s="1"/>
  <c r="V18" i="7"/>
  <c r="M42" i="7"/>
  <c r="R42" i="7" s="1"/>
  <c r="M315" i="7"/>
  <c r="N315" i="7" s="1"/>
  <c r="M168" i="7"/>
  <c r="N168" i="7" s="1"/>
  <c r="M279" i="7"/>
  <c r="R279" i="7" s="1"/>
  <c r="V25" i="7"/>
  <c r="M101" i="7"/>
  <c r="N101" i="7" s="1"/>
  <c r="M41" i="7"/>
  <c r="R41" i="7" s="1"/>
  <c r="M294" i="7"/>
  <c r="R294" i="7" s="1"/>
  <c r="M72" i="7"/>
  <c r="N72" i="7" s="1"/>
  <c r="V21" i="7"/>
  <c r="M293" i="7"/>
  <c r="R293" i="7" s="1"/>
  <c r="M55" i="7"/>
  <c r="R55" i="7" s="1"/>
  <c r="M278" i="7"/>
  <c r="N278" i="7" s="1"/>
  <c r="M61" i="7"/>
  <c r="N61" i="7" s="1"/>
  <c r="M187" i="7"/>
  <c r="N187" i="7" s="1"/>
  <c r="M87" i="7"/>
  <c r="N87" i="7" s="1"/>
  <c r="M304" i="7"/>
  <c r="R304" i="7" s="1"/>
  <c r="M313" i="7"/>
  <c r="N313" i="7" s="1"/>
  <c r="M167" i="7"/>
  <c r="R167" i="7" s="1"/>
  <c r="M175" i="7"/>
  <c r="N175" i="7" s="1"/>
  <c r="M109" i="7"/>
  <c r="N109" i="7" s="1"/>
  <c r="V2" i="7"/>
  <c r="M236" i="7"/>
  <c r="N236" i="7" s="1"/>
  <c r="M217" i="7"/>
  <c r="R217" i="7" s="1"/>
  <c r="M157" i="7"/>
  <c r="N157" i="7" s="1"/>
  <c r="M159" i="7"/>
  <c r="R159" i="7" s="1"/>
  <c r="M314" i="7"/>
  <c r="N314" i="7" s="1"/>
  <c r="M38" i="7"/>
  <c r="N38" i="7" s="1"/>
  <c r="M137" i="7"/>
  <c r="N137" i="7" s="1"/>
  <c r="M112" i="7"/>
  <c r="N112" i="7" s="1"/>
  <c r="M162" i="7"/>
  <c r="N162" i="7" s="1"/>
  <c r="M102" i="7"/>
  <c r="N102" i="7" s="1"/>
  <c r="M79" i="7"/>
  <c r="N79" i="7" s="1"/>
  <c r="M284" i="7"/>
  <c r="R284" i="7" s="1"/>
  <c r="M111" i="7"/>
  <c r="R111" i="7" s="1"/>
  <c r="M144" i="7"/>
  <c r="N144" i="7" s="1"/>
  <c r="M272" i="7"/>
  <c r="R272" i="7" s="1"/>
  <c r="M186" i="7"/>
  <c r="N186" i="7" s="1"/>
  <c r="M201" i="7"/>
  <c r="N201" i="7" s="1"/>
  <c r="M66" i="7"/>
  <c r="N66" i="7" s="1"/>
  <c r="M74" i="7"/>
  <c r="N74" i="7" s="1"/>
  <c r="V12" i="7"/>
  <c r="M270" i="7"/>
  <c r="N270" i="7" s="1"/>
  <c r="M46" i="7"/>
  <c r="R46" i="7" s="1"/>
  <c r="V15" i="7"/>
  <c r="M318" i="7"/>
  <c r="N318" i="7" s="1"/>
  <c r="M34" i="7"/>
  <c r="N34" i="7" s="1"/>
  <c r="M148" i="7"/>
  <c r="R148" i="7" s="1"/>
  <c r="M332" i="7"/>
  <c r="R332" i="7" s="1"/>
  <c r="V17" i="7"/>
  <c r="M299" i="7"/>
  <c r="N299" i="7" s="1"/>
  <c r="M250" i="7"/>
  <c r="R250" i="7" s="1"/>
  <c r="M158" i="7"/>
  <c r="N158" i="7" s="1"/>
  <c r="M271" i="7"/>
  <c r="R271" i="7" s="1"/>
  <c r="M130" i="7"/>
  <c r="R130" i="7" s="1"/>
  <c r="M218" i="7"/>
  <c r="N218" i="7" s="1"/>
  <c r="M138" i="7"/>
  <c r="R138" i="7" s="1"/>
  <c r="M128" i="7"/>
  <c r="R128" i="7" s="1"/>
  <c r="M35" i="7"/>
  <c r="R35" i="7" s="1"/>
  <c r="M328" i="7"/>
  <c r="N328" i="7" s="1"/>
  <c r="M127" i="7"/>
  <c r="R127" i="7" s="1"/>
  <c r="M60" i="7"/>
  <c r="R60" i="7" s="1"/>
  <c r="M228" i="7"/>
  <c r="N228" i="7" s="1"/>
  <c r="M27" i="7"/>
  <c r="R27" i="7" s="1"/>
  <c r="M219" i="7"/>
  <c r="N219" i="7" s="1"/>
  <c r="M273" i="7"/>
  <c r="N273" i="7" s="1"/>
  <c r="M165" i="7"/>
  <c r="R165" i="7" s="1"/>
  <c r="M211" i="7"/>
  <c r="R211" i="7" s="1"/>
  <c r="M286" i="7"/>
  <c r="N286" i="7" s="1"/>
  <c r="M220" i="7"/>
  <c r="N220" i="7" s="1"/>
  <c r="M70" i="7"/>
  <c r="N70" i="7" s="1"/>
  <c r="M153" i="7"/>
  <c r="N153" i="7" s="1"/>
  <c r="M182" i="7"/>
  <c r="R182" i="7" s="1"/>
  <c r="M231" i="7"/>
  <c r="N231" i="7" s="1"/>
  <c r="M207" i="7"/>
  <c r="N207" i="7" s="1"/>
  <c r="M30" i="7"/>
  <c r="R30" i="7" s="1"/>
  <c r="V9" i="7"/>
  <c r="M140" i="7"/>
  <c r="N140" i="7" s="1"/>
  <c r="M263" i="7"/>
  <c r="R263" i="7" s="1"/>
  <c r="M255" i="7"/>
  <c r="R255" i="7" s="1"/>
  <c r="M47" i="7"/>
  <c r="N47" i="7" s="1"/>
  <c r="M264" i="7"/>
  <c r="N264" i="7" s="1"/>
  <c r="M191" i="7"/>
  <c r="N191" i="7" s="1"/>
  <c r="M232" i="7"/>
  <c r="N232" i="7" s="1"/>
  <c r="M91" i="7"/>
  <c r="N91" i="7" s="1"/>
  <c r="M77" i="7"/>
  <c r="N77" i="7" s="1"/>
  <c r="M56" i="7"/>
  <c r="R56" i="7" s="1"/>
  <c r="M267" i="7"/>
  <c r="N267" i="7" s="1"/>
  <c r="M78" i="7"/>
  <c r="N78" i="7" s="1"/>
  <c r="M321" i="7"/>
  <c r="R321" i="7" s="1"/>
  <c r="M197" i="7"/>
  <c r="R197" i="7" s="1"/>
  <c r="M122" i="7"/>
  <c r="N122" i="7" s="1"/>
  <c r="M161" i="7"/>
  <c r="R161" i="7" s="1"/>
  <c r="M208" i="7"/>
  <c r="N208" i="7" s="1"/>
  <c r="M73" i="7"/>
  <c r="R73" i="7" s="1"/>
  <c r="V8" i="7"/>
  <c r="M306" i="7"/>
  <c r="N306" i="7" s="1"/>
  <c r="M192" i="7"/>
  <c r="N192" i="7" s="1"/>
  <c r="M65" i="7"/>
  <c r="N65" i="7" s="1"/>
  <c r="M154" i="7"/>
  <c r="R154" i="7" s="1"/>
  <c r="M129" i="7"/>
  <c r="N129" i="7" s="1"/>
  <c r="M209" i="7"/>
  <c r="N209" i="7" s="1"/>
  <c r="M71" i="7"/>
  <c r="R71" i="7" s="1"/>
  <c r="M261" i="7"/>
  <c r="N261" i="7" s="1"/>
  <c r="M115" i="7"/>
  <c r="N115" i="7" s="1"/>
  <c r="V6" i="7"/>
  <c r="M31" i="7"/>
  <c r="R31" i="7" s="1"/>
  <c r="M133" i="7"/>
  <c r="R133" i="7" s="1"/>
  <c r="M143" i="7"/>
  <c r="N143" i="7" s="1"/>
  <c r="V30" i="7"/>
  <c r="M52" i="7"/>
  <c r="N52" i="7" s="1"/>
  <c r="M323" i="7"/>
  <c r="R323" i="7" s="1"/>
  <c r="M253" i="7"/>
  <c r="R253" i="7" s="1"/>
  <c r="M51" i="7"/>
  <c r="N51" i="7" s="1"/>
  <c r="M325" i="7"/>
  <c r="N325" i="7" s="1"/>
  <c r="M241" i="7"/>
  <c r="R241" i="7" s="1"/>
  <c r="M226" i="7"/>
  <c r="N226" i="7" s="1"/>
  <c r="M80" i="7"/>
  <c r="N80" i="7" s="1"/>
  <c r="M326" i="7"/>
  <c r="N326" i="7" s="1"/>
  <c r="M193" i="7"/>
  <c r="R193" i="7" s="1"/>
  <c r="V22" i="7"/>
  <c r="V14" i="7"/>
  <c r="M221" i="7"/>
  <c r="N221" i="7" s="1"/>
  <c r="M180" i="7"/>
  <c r="N180" i="7" s="1"/>
  <c r="M22" i="7"/>
  <c r="R22" i="7" s="1"/>
  <c r="V26" i="7"/>
  <c r="M108" i="7"/>
  <c r="R108" i="7" s="1"/>
  <c r="M86" i="7"/>
  <c r="R86" i="7" s="1"/>
  <c r="M83" i="7"/>
  <c r="N83" i="7" s="1"/>
  <c r="M233" i="7"/>
  <c r="N233" i="7" s="1"/>
  <c r="M225" i="7"/>
  <c r="N225" i="7" s="1"/>
  <c r="M204" i="7"/>
  <c r="R204" i="7" s="1"/>
  <c r="M166" i="7"/>
  <c r="R166" i="7" s="1"/>
  <c r="M139" i="7"/>
  <c r="N139" i="7" s="1"/>
  <c r="M281" i="7"/>
  <c r="N281" i="7" s="1"/>
  <c r="M23" i="7"/>
  <c r="R23" i="7" s="1"/>
  <c r="M100" i="7"/>
  <c r="R100" i="7" s="1"/>
  <c r="M184" i="7"/>
  <c r="R184" i="7" s="1"/>
  <c r="M134" i="7"/>
  <c r="N134" i="7" s="1"/>
  <c r="M229" i="7"/>
  <c r="N229" i="7" s="1"/>
  <c r="M277" i="7"/>
  <c r="N277" i="7" s="1"/>
  <c r="M114" i="7"/>
  <c r="R114" i="7" s="1"/>
  <c r="M110" i="7"/>
  <c r="N110" i="7" s="1"/>
  <c r="M196" i="7"/>
  <c r="N196" i="7" s="1"/>
  <c r="M330" i="7"/>
  <c r="N330" i="7" s="1"/>
  <c r="M205" i="7"/>
  <c r="R205" i="7" s="1"/>
  <c r="M43" i="7"/>
  <c r="N43" i="7" s="1"/>
  <c r="M259" i="7"/>
  <c r="R259" i="7" s="1"/>
  <c r="M22" i="3"/>
  <c r="N22" i="3" s="1"/>
  <c r="M121" i="3"/>
  <c r="R121" i="3" s="1"/>
  <c r="M151" i="3"/>
  <c r="N151" i="3" s="1"/>
  <c r="M93" i="3"/>
  <c r="R93" i="3" s="1"/>
  <c r="V16" i="3"/>
  <c r="M282" i="3"/>
  <c r="N282" i="3" s="1"/>
  <c r="V23" i="3"/>
  <c r="M198" i="3"/>
  <c r="R198" i="3" s="1"/>
  <c r="M191" i="3"/>
  <c r="N191" i="3" s="1"/>
  <c r="M92" i="3"/>
  <c r="N92" i="3" s="1"/>
  <c r="M57" i="3"/>
  <c r="M126" i="3"/>
  <c r="M87" i="3"/>
  <c r="M320" i="3"/>
  <c r="M163" i="3"/>
  <c r="M270" i="3"/>
  <c r="M321" i="3"/>
  <c r="M311" i="3"/>
  <c r="M114" i="3"/>
  <c r="V4" i="3"/>
  <c r="V31" i="3"/>
  <c r="M276" i="3"/>
  <c r="M296" i="3"/>
  <c r="M312" i="3"/>
  <c r="M313" i="3"/>
  <c r="M48" i="3"/>
  <c r="M58" i="3"/>
  <c r="M162" i="3"/>
  <c r="M98" i="3"/>
  <c r="M187" i="3"/>
  <c r="M135" i="3"/>
  <c r="V12" i="3"/>
  <c r="M267" i="3"/>
  <c r="M132" i="3"/>
  <c r="M77" i="3"/>
  <c r="V27" i="3"/>
  <c r="M314" i="3"/>
  <c r="M319" i="3"/>
  <c r="M45" i="3"/>
  <c r="M324" i="3"/>
  <c r="M116" i="3"/>
  <c r="M131" i="3"/>
  <c r="M130" i="3"/>
  <c r="M249" i="3"/>
  <c r="M231" i="3"/>
  <c r="V29" i="3"/>
  <c r="M290" i="3"/>
  <c r="M120" i="3"/>
  <c r="M217" i="3"/>
  <c r="M108" i="3"/>
  <c r="M207" i="3"/>
  <c r="M200" i="3"/>
  <c r="R243" i="3"/>
  <c r="N234" i="3"/>
  <c r="R234" i="3"/>
  <c r="N49" i="3"/>
  <c r="N67" i="3"/>
  <c r="R124" i="3"/>
  <c r="R167" i="3"/>
  <c r="R157" i="3"/>
  <c r="N157" i="3"/>
  <c r="N165" i="3"/>
  <c r="R165" i="3"/>
  <c r="N273" i="3"/>
  <c r="R273" i="3"/>
  <c r="R171" i="3"/>
  <c r="N171" i="3"/>
  <c r="R235" i="3"/>
  <c r="R155" i="3"/>
  <c r="N155" i="3"/>
  <c r="R192" i="3" l="1"/>
  <c r="N317" i="3"/>
  <c r="R50" i="7"/>
  <c r="N274" i="3"/>
  <c r="N182" i="3"/>
  <c r="N295" i="3"/>
  <c r="N291" i="7"/>
  <c r="R266" i="7"/>
  <c r="R141" i="7"/>
  <c r="N224" i="3"/>
  <c r="R281" i="3"/>
  <c r="N150" i="3"/>
  <c r="N101" i="3"/>
  <c r="R27" i="3"/>
  <c r="R183" i="3"/>
  <c r="N225" i="3"/>
  <c r="R69" i="3"/>
  <c r="R234" i="7"/>
  <c r="N322" i="7"/>
  <c r="R308" i="7"/>
  <c r="N331" i="7"/>
  <c r="R176" i="3"/>
  <c r="R181" i="3"/>
  <c r="R158" i="3"/>
  <c r="N302" i="3"/>
  <c r="N257" i="3"/>
  <c r="R243" i="7"/>
  <c r="N95" i="3"/>
  <c r="R156" i="3"/>
  <c r="N169" i="3"/>
  <c r="R85" i="3"/>
  <c r="R141" i="3"/>
  <c r="R180" i="3"/>
  <c r="N91" i="3"/>
  <c r="N166" i="7"/>
  <c r="R143" i="3"/>
  <c r="N137" i="3"/>
  <c r="R184" i="3"/>
  <c r="R284" i="3"/>
  <c r="N139" i="3"/>
  <c r="N300" i="3"/>
  <c r="N154" i="3"/>
  <c r="N308" i="3"/>
  <c r="N60" i="3"/>
  <c r="N303" i="3"/>
  <c r="N280" i="7"/>
  <c r="N286" i="3"/>
  <c r="R256" i="3"/>
  <c r="N78" i="3"/>
  <c r="R240" i="3"/>
  <c r="N293" i="3"/>
  <c r="N317" i="7"/>
  <c r="R28" i="7"/>
  <c r="R301" i="7"/>
  <c r="N268" i="7"/>
  <c r="R94" i="7"/>
  <c r="R190" i="7"/>
  <c r="N272" i="7"/>
  <c r="R101" i="7"/>
  <c r="R96" i="3"/>
  <c r="R107" i="7"/>
  <c r="R237" i="3"/>
  <c r="N265" i="3"/>
  <c r="N259" i="3"/>
  <c r="R29" i="3"/>
  <c r="N194" i="7"/>
  <c r="R147" i="3"/>
  <c r="R280" i="3"/>
  <c r="N84" i="3"/>
  <c r="R305" i="3"/>
  <c r="R246" i="3"/>
  <c r="R172" i="3"/>
  <c r="R183" i="7"/>
  <c r="R140" i="7"/>
  <c r="N316" i="3"/>
  <c r="N60" i="7"/>
  <c r="R84" i="7"/>
  <c r="N307" i="3"/>
  <c r="N227" i="3"/>
  <c r="N290" i="7"/>
  <c r="R65" i="3"/>
  <c r="N268" i="3"/>
  <c r="R117" i="7"/>
  <c r="N73" i="3"/>
  <c r="R215" i="7"/>
  <c r="R75" i="7"/>
  <c r="R124" i="7"/>
  <c r="R210" i="7"/>
  <c r="N37" i="3"/>
  <c r="R204" i="3"/>
  <c r="R195" i="7"/>
  <c r="R277" i="7"/>
  <c r="R226" i="7"/>
  <c r="R109" i="7"/>
  <c r="R172" i="7"/>
  <c r="N127" i="7"/>
  <c r="N88" i="3"/>
  <c r="R200" i="7"/>
  <c r="N227" i="7"/>
  <c r="R253" i="3"/>
  <c r="R261" i="3"/>
  <c r="R245" i="3"/>
  <c r="R152" i="7"/>
  <c r="R209" i="7"/>
  <c r="R147" i="7"/>
  <c r="R307" i="7"/>
  <c r="R289" i="3"/>
  <c r="N242" i="3"/>
  <c r="R32" i="3"/>
  <c r="R250" i="3"/>
  <c r="N88" i="7"/>
  <c r="R220" i="7"/>
  <c r="R291" i="3"/>
  <c r="R260" i="3"/>
  <c r="N306" i="3"/>
  <c r="R152" i="3"/>
  <c r="N79" i="3"/>
  <c r="R31" i="3"/>
  <c r="N206" i="3"/>
  <c r="N44" i="7"/>
  <c r="R133" i="3"/>
  <c r="R163" i="7"/>
  <c r="R205" i="3"/>
  <c r="R297" i="3"/>
  <c r="R237" i="7"/>
  <c r="R203" i="3"/>
  <c r="N244" i="3"/>
  <c r="N252" i="3"/>
  <c r="R208" i="7"/>
  <c r="N69" i="7"/>
  <c r="N179" i="3"/>
  <c r="R25" i="7"/>
  <c r="N288" i="3"/>
  <c r="R112" i="7"/>
  <c r="R106" i="7"/>
  <c r="R287" i="3"/>
  <c r="N44" i="3"/>
  <c r="R322" i="3"/>
  <c r="N301" i="3"/>
  <c r="R288" i="7"/>
  <c r="R236" i="7"/>
  <c r="N33" i="7"/>
  <c r="R193" i="3"/>
  <c r="R218" i="3"/>
  <c r="R36" i="7"/>
  <c r="R263" i="3"/>
  <c r="R254" i="7"/>
  <c r="R139" i="7"/>
  <c r="N104" i="7"/>
  <c r="N211" i="7"/>
  <c r="R142" i="3"/>
  <c r="R22" i="3"/>
  <c r="N197" i="3"/>
  <c r="N226" i="3"/>
  <c r="R23" i="3"/>
  <c r="N161" i="3"/>
  <c r="N140" i="3"/>
  <c r="R25" i="3"/>
  <c r="R170" i="3"/>
  <c r="N199" i="3"/>
  <c r="N123" i="3"/>
  <c r="R173" i="3"/>
  <c r="N100" i="3"/>
  <c r="N105" i="3"/>
  <c r="R82" i="7"/>
  <c r="R42" i="3"/>
  <c r="R55" i="3"/>
  <c r="R285" i="3"/>
  <c r="N121" i="3"/>
  <c r="R186" i="7"/>
  <c r="R103" i="3"/>
  <c r="R300" i="7"/>
  <c r="R298" i="7"/>
  <c r="R238" i="3"/>
  <c r="N203" i="7"/>
  <c r="R189" i="7"/>
  <c r="N110" i="3"/>
  <c r="N256" i="7"/>
  <c r="R213" i="3"/>
  <c r="N108" i="7"/>
  <c r="R221" i="3"/>
  <c r="R52" i="7"/>
  <c r="N73" i="7"/>
  <c r="R228" i="7"/>
  <c r="R186" i="3"/>
  <c r="N127" i="3"/>
  <c r="N248" i="3"/>
  <c r="R277" i="3"/>
  <c r="R63" i="3"/>
  <c r="R21" i="3"/>
  <c r="R247" i="3"/>
  <c r="N90" i="3"/>
  <c r="R47" i="3"/>
  <c r="R174" i="3"/>
  <c r="N150" i="7"/>
  <c r="R64" i="7"/>
  <c r="N247" i="7"/>
  <c r="N174" i="7"/>
  <c r="R70" i="7"/>
  <c r="R325" i="3"/>
  <c r="R104" i="3"/>
  <c r="R64" i="3"/>
  <c r="N230" i="7"/>
  <c r="N302" i="7"/>
  <c r="R166" i="3"/>
  <c r="R107" i="3"/>
  <c r="R175" i="3"/>
  <c r="N39" i="3"/>
  <c r="R109" i="3"/>
  <c r="N271" i="3"/>
  <c r="R232" i="3"/>
  <c r="N71" i="3"/>
  <c r="R72" i="3"/>
  <c r="N54" i="3"/>
  <c r="N144" i="3"/>
  <c r="R228" i="3"/>
  <c r="R275" i="7"/>
  <c r="R275" i="3"/>
  <c r="N223" i="3"/>
  <c r="R49" i="7"/>
  <c r="R118" i="3"/>
  <c r="N55" i="7"/>
  <c r="R299" i="3"/>
  <c r="R195" i="3"/>
  <c r="R211" i="3"/>
  <c r="R138" i="3"/>
  <c r="N255" i="3"/>
  <c r="N310" i="3"/>
  <c r="R278" i="3"/>
  <c r="R46" i="3"/>
  <c r="R74" i="3"/>
  <c r="R180" i="7"/>
  <c r="R175" i="7"/>
  <c r="N311" i="7"/>
  <c r="R164" i="7"/>
  <c r="N129" i="3"/>
  <c r="N50" i="3"/>
  <c r="N279" i="7"/>
  <c r="R238" i="7"/>
  <c r="N85" i="7"/>
  <c r="N204" i="7"/>
  <c r="R122" i="7"/>
  <c r="R149" i="3"/>
  <c r="R113" i="3"/>
  <c r="R222" i="3"/>
  <c r="N282" i="7"/>
  <c r="R148" i="3"/>
  <c r="R309" i="7"/>
  <c r="R26" i="3"/>
  <c r="N269" i="7"/>
  <c r="N40" i="7"/>
  <c r="R121" i="7"/>
  <c r="N112" i="3"/>
  <c r="R34" i="7"/>
  <c r="R53" i="3"/>
  <c r="R214" i="7"/>
  <c r="R115" i="3"/>
  <c r="R151" i="7"/>
  <c r="R151" i="3"/>
  <c r="R28" i="3"/>
  <c r="R134" i="3"/>
  <c r="R281" i="7"/>
  <c r="R176" i="7"/>
  <c r="R188" i="3"/>
  <c r="N224" i="7"/>
  <c r="N264" i="3"/>
  <c r="R113" i="7"/>
  <c r="R310" i="7"/>
  <c r="R164" i="3"/>
  <c r="N106" i="3"/>
  <c r="R41" i="3"/>
  <c r="N130" i="7"/>
  <c r="R177" i="3"/>
  <c r="R80" i="3"/>
  <c r="N239" i="3"/>
  <c r="N123" i="7"/>
  <c r="N41" i="7"/>
  <c r="N51" i="3"/>
  <c r="R188" i="7"/>
  <c r="R185" i="3"/>
  <c r="R266" i="3"/>
  <c r="R187" i="7"/>
  <c r="N90" i="7"/>
  <c r="N56" i="7"/>
  <c r="R56" i="3"/>
  <c r="R132" i="7"/>
  <c r="R162" i="7"/>
  <c r="R190" i="3"/>
  <c r="R252" i="7"/>
  <c r="R111" i="3"/>
  <c r="R326" i="7"/>
  <c r="R68" i="3"/>
  <c r="R97" i="3"/>
  <c r="N263" i="7"/>
  <c r="R318" i="3"/>
  <c r="N254" i="3"/>
  <c r="R262" i="7"/>
  <c r="R189" i="3"/>
  <c r="R201" i="7"/>
  <c r="R294" i="3"/>
  <c r="R125" i="7"/>
  <c r="R34" i="3"/>
  <c r="R110" i="7"/>
  <c r="R33" i="3"/>
  <c r="R292" i="3"/>
  <c r="R96" i="7"/>
  <c r="N103" i="7"/>
  <c r="R149" i="7"/>
  <c r="R38" i="3"/>
  <c r="R230" i="3"/>
  <c r="N62" i="7"/>
  <c r="N24" i="3"/>
  <c r="R209" i="3"/>
  <c r="R316" i="7"/>
  <c r="R323" i="3"/>
  <c r="N202" i="3"/>
  <c r="R122" i="3"/>
  <c r="N258" i="3"/>
  <c r="N133" i="7"/>
  <c r="N233" i="3"/>
  <c r="N283" i="3"/>
  <c r="N258" i="7"/>
  <c r="N214" i="3"/>
  <c r="R146" i="7"/>
  <c r="N68" i="7"/>
  <c r="R245" i="7"/>
  <c r="R219" i="3"/>
  <c r="R117" i="3"/>
  <c r="N118" i="7"/>
  <c r="R70" i="3"/>
  <c r="N136" i="3"/>
  <c r="N178" i="3"/>
  <c r="N128" i="3"/>
  <c r="N201" i="3"/>
  <c r="N168" i="3"/>
  <c r="R66" i="3"/>
  <c r="N212" i="3"/>
  <c r="N304" i="3"/>
  <c r="R105" i="7"/>
  <c r="N309" i="3"/>
  <c r="N220" i="3"/>
  <c r="R53" i="7"/>
  <c r="R208" i="3"/>
  <c r="R75" i="3"/>
  <c r="R158" i="7"/>
  <c r="N171" i="7"/>
  <c r="R131" i="7"/>
  <c r="N269" i="3"/>
  <c r="R145" i="3"/>
  <c r="N102" i="3"/>
  <c r="N236" i="3"/>
  <c r="N202" i="7"/>
  <c r="R21" i="7"/>
  <c r="N246" i="7"/>
  <c r="R229" i="7"/>
  <c r="N156" i="7"/>
  <c r="R136" i="7"/>
  <c r="N30" i="7"/>
  <c r="R144" i="7"/>
  <c r="N206" i="7"/>
  <c r="N198" i="7"/>
  <c r="R155" i="7"/>
  <c r="R178" i="7"/>
  <c r="R239" i="7"/>
  <c r="N241" i="7"/>
  <c r="N154" i="7"/>
  <c r="R81" i="3"/>
  <c r="R315" i="3"/>
  <c r="R129" i="7"/>
  <c r="R54" i="7"/>
  <c r="N161" i="7"/>
  <c r="R91" i="7"/>
  <c r="N235" i="7"/>
  <c r="N259" i="7"/>
  <c r="N212" i="7"/>
  <c r="N250" i="7"/>
  <c r="R38" i="7"/>
  <c r="N303" i="7"/>
  <c r="R98" i="7"/>
  <c r="R137" i="7"/>
  <c r="R278" i="7"/>
  <c r="R59" i="7"/>
  <c r="N126" i="7"/>
  <c r="N22" i="7"/>
  <c r="N215" i="3"/>
  <c r="R298" i="3"/>
  <c r="R62" i="3"/>
  <c r="R59" i="3"/>
  <c r="R232" i="7"/>
  <c r="R82" i="3"/>
  <c r="N46" i="7"/>
  <c r="R135" i="7"/>
  <c r="N292" i="7"/>
  <c r="R248" i="7"/>
  <c r="R92" i="7"/>
  <c r="R143" i="7"/>
  <c r="N24" i="7"/>
  <c r="R286" i="7"/>
  <c r="N58" i="7"/>
  <c r="R328" i="7"/>
  <c r="N30" i="3"/>
  <c r="R229" i="3"/>
  <c r="R262" i="3"/>
  <c r="R242" i="7"/>
  <c r="R97" i="7"/>
  <c r="N181" i="7"/>
  <c r="N95" i="7"/>
  <c r="R57" i="7"/>
  <c r="N86" i="3"/>
  <c r="N145" i="7"/>
  <c r="R223" i="7"/>
  <c r="R315" i="7"/>
  <c r="R40" i="3"/>
  <c r="N27" i="7"/>
  <c r="R160" i="7"/>
  <c r="N329" i="7"/>
  <c r="R99" i="7"/>
  <c r="R274" i="7"/>
  <c r="R125" i="3"/>
  <c r="N287" i="7"/>
  <c r="N194" i="3"/>
  <c r="N35" i="3"/>
  <c r="N293" i="7"/>
  <c r="N185" i="7"/>
  <c r="N199" i="7"/>
  <c r="N279" i="3"/>
  <c r="N146" i="3"/>
  <c r="R89" i="3"/>
  <c r="R324" i="7"/>
  <c r="N71" i="7"/>
  <c r="N210" i="3"/>
  <c r="N159" i="3"/>
  <c r="R36" i="3"/>
  <c r="N83" i="3"/>
  <c r="R119" i="7"/>
  <c r="N179" i="7"/>
  <c r="R283" i="7"/>
  <c r="N76" i="7"/>
  <c r="N48" i="7"/>
  <c r="R240" i="7"/>
  <c r="N296" i="7"/>
  <c r="N26" i="7"/>
  <c r="N320" i="7"/>
  <c r="N52" i="3"/>
  <c r="N89" i="7"/>
  <c r="N173" i="7"/>
  <c r="R241" i="3"/>
  <c r="N170" i="7"/>
  <c r="R222" i="7"/>
  <c r="R244" i="7"/>
  <c r="R63" i="7"/>
  <c r="R216" i="3"/>
  <c r="R196" i="7"/>
  <c r="N116" i="7"/>
  <c r="R153" i="3"/>
  <c r="R207" i="7"/>
  <c r="N37" i="7"/>
  <c r="N169" i="7"/>
  <c r="N276" i="7"/>
  <c r="R119" i="3"/>
  <c r="R32" i="7"/>
  <c r="N251" i="3"/>
  <c r="R81" i="7"/>
  <c r="N177" i="7"/>
  <c r="R261" i="7"/>
  <c r="R45" i="7"/>
  <c r="N216" i="7"/>
  <c r="N213" i="7"/>
  <c r="R43" i="7"/>
  <c r="R134" i="7"/>
  <c r="N86" i="7"/>
  <c r="R160" i="3"/>
  <c r="R99" i="3"/>
  <c r="N312" i="7"/>
  <c r="R120" i="7"/>
  <c r="R272" i="3"/>
  <c r="N295" i="7"/>
  <c r="R39" i="7"/>
  <c r="R61" i="3"/>
  <c r="R94" i="3"/>
  <c r="R43" i="3"/>
  <c r="R251" i="7"/>
  <c r="R260" i="7"/>
  <c r="N196" i="3"/>
  <c r="R76" i="3"/>
  <c r="R289" i="7"/>
  <c r="R297" i="7"/>
  <c r="N249" i="7"/>
  <c r="R299" i="7"/>
  <c r="R142" i="7"/>
  <c r="R225" i="7"/>
  <c r="R168" i="7"/>
  <c r="R93" i="7"/>
  <c r="R325" i="7"/>
  <c r="N31" i="7"/>
  <c r="N197" i="7"/>
  <c r="R191" i="7"/>
  <c r="N165" i="7"/>
  <c r="N35" i="7"/>
  <c r="R270" i="7"/>
  <c r="R221" i="7"/>
  <c r="R314" i="7"/>
  <c r="N167" i="7"/>
  <c r="N265" i="7"/>
  <c r="R92" i="3"/>
  <c r="R65" i="7"/>
  <c r="R29" i="7"/>
  <c r="N111" i="7"/>
  <c r="R285" i="7"/>
  <c r="N271" i="7"/>
  <c r="R61" i="7"/>
  <c r="N93" i="3"/>
  <c r="N67" i="7"/>
  <c r="R257" i="7"/>
  <c r="R77" i="7"/>
  <c r="N255" i="7"/>
  <c r="R80" i="7"/>
  <c r="N323" i="7"/>
  <c r="N327" i="7"/>
  <c r="R318" i="7"/>
  <c r="N114" i="7"/>
  <c r="N217" i="7"/>
  <c r="N23" i="7"/>
  <c r="R72" i="7"/>
  <c r="N319" i="7"/>
  <c r="N193" i="7"/>
  <c r="R153" i="7"/>
  <c r="R218" i="7"/>
  <c r="R102" i="7"/>
  <c r="R87" i="7"/>
  <c r="R66" i="7"/>
  <c r="R79" i="7"/>
  <c r="N148" i="7"/>
  <c r="R267" i="7"/>
  <c r="N294" i="7"/>
  <c r="R305" i="7"/>
  <c r="N42" i="7"/>
  <c r="R264" i="7"/>
  <c r="N284" i="7"/>
  <c r="N128" i="7"/>
  <c r="N332" i="7"/>
  <c r="R330" i="7"/>
  <c r="R51" i="7"/>
  <c r="N304" i="7"/>
  <c r="R192" i="7"/>
  <c r="N321" i="7"/>
  <c r="R273" i="7"/>
  <c r="R157" i="7"/>
  <c r="R191" i="3"/>
  <c r="R282" i="3"/>
  <c r="R233" i="7"/>
  <c r="N184" i="7"/>
  <c r="R313" i="7"/>
  <c r="R231" i="7"/>
  <c r="R74" i="7"/>
  <c r="N159" i="7"/>
  <c r="N205" i="7"/>
  <c r="R83" i="7"/>
  <c r="N100" i="7"/>
  <c r="R115" i="7"/>
  <c r="N253" i="7"/>
  <c r="R306" i="7"/>
  <c r="N138" i="7"/>
  <c r="N182" i="7"/>
  <c r="R219" i="7"/>
  <c r="R78" i="7"/>
  <c r="R47" i="7"/>
  <c r="N198" i="3"/>
  <c r="N120" i="3"/>
  <c r="R120" i="3"/>
  <c r="N324" i="3"/>
  <c r="R324" i="3"/>
  <c r="N312" i="3"/>
  <c r="R312" i="3"/>
  <c r="N270" i="3"/>
  <c r="R270" i="3"/>
  <c r="R290" i="3"/>
  <c r="N290" i="3"/>
  <c r="R45" i="3"/>
  <c r="N45" i="3"/>
  <c r="R135" i="3"/>
  <c r="N135" i="3"/>
  <c r="N296" i="3"/>
  <c r="R296" i="3"/>
  <c r="N163" i="3"/>
  <c r="R163" i="3"/>
  <c r="R319" i="3"/>
  <c r="N319" i="3"/>
  <c r="N187" i="3"/>
  <c r="R187" i="3"/>
  <c r="N276" i="3"/>
  <c r="R276" i="3"/>
  <c r="R320" i="3"/>
  <c r="N320" i="3"/>
  <c r="R231" i="3"/>
  <c r="N231" i="3"/>
  <c r="R314" i="3"/>
  <c r="N314" i="3"/>
  <c r="R98" i="3"/>
  <c r="N98" i="3"/>
  <c r="N87" i="3"/>
  <c r="R87" i="3"/>
  <c r="N200" i="3"/>
  <c r="R200" i="3"/>
  <c r="R249" i="3"/>
  <c r="N249" i="3"/>
  <c r="R162" i="3"/>
  <c r="N162" i="3"/>
  <c r="N126" i="3"/>
  <c r="R126" i="3"/>
  <c r="N207" i="3"/>
  <c r="R207" i="3"/>
  <c r="R130" i="3"/>
  <c r="N130" i="3"/>
  <c r="R77" i="3"/>
  <c r="N77" i="3"/>
  <c r="N58" i="3"/>
  <c r="R58" i="3"/>
  <c r="R114" i="3"/>
  <c r="N114" i="3"/>
  <c r="R57" i="3"/>
  <c r="N57" i="3"/>
  <c r="R108" i="3"/>
  <c r="N108" i="3"/>
  <c r="N131" i="3"/>
  <c r="R131" i="3"/>
  <c r="N132" i="3"/>
  <c r="R132" i="3"/>
  <c r="N48" i="3"/>
  <c r="R48" i="3"/>
  <c r="R311" i="3"/>
  <c r="N311" i="3"/>
  <c r="N217" i="3"/>
  <c r="R217" i="3"/>
  <c r="R116" i="3"/>
  <c r="N116" i="3"/>
  <c r="R267" i="3"/>
  <c r="N267" i="3"/>
  <c r="R313" i="3"/>
  <c r="N313" i="3"/>
  <c r="R321" i="3"/>
  <c r="N321" i="3"/>
  <c r="N18" i="7"/>
  <c r="N18" i="3"/>
  <c r="E7" i="7" l="1"/>
  <c r="F4" i="7" s="1"/>
  <c r="H4" i="7" s="1"/>
  <c r="E7" i="3"/>
  <c r="F4" i="3" s="1"/>
  <c r="H4" i="3" s="1"/>
  <c r="F8" i="7"/>
  <c r="F6" i="7" l="1"/>
  <c r="H6" i="7" s="1"/>
  <c r="F9" i="7" s="1"/>
  <c r="F5" i="7"/>
  <c r="H5" i="7" s="1"/>
  <c r="F5" i="3"/>
  <c r="H5" i="3" s="1"/>
  <c r="F6" i="3"/>
  <c r="H6" i="3" s="1"/>
  <c r="F9" i="3" s="1"/>
  <c r="F10" i="3" s="1"/>
  <c r="G9" i="7"/>
  <c r="F8" i="3"/>
  <c r="G9" i="3" l="1"/>
</calcChain>
</file>

<file path=xl/sharedStrings.xml><?xml version="1.0" encoding="utf-8"?>
<sst xmlns="http://schemas.openxmlformats.org/spreadsheetml/2006/main" count="2114" uniqueCount="453">
  <si>
    <t>VSB-059</t>
  </si>
  <si>
    <t>(IBVS 4577)</t>
  </si>
  <si>
    <t>CCD?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</si>
  <si>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</si>
  <si>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</si>
  <si>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</si>
  <si>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</si>
  <si>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</si>
  <si>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</si>
  <si>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</si>
  <si>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</si>
  <si>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</si>
  <si>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</si>
  <si>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</si>
  <si>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</si>
  <si>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</si>
  <si>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</si>
  <si>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</si>
  <si>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</si>
  <si>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</si>
  <si>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</si>
  <si>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</si>
  <si>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</si>
  <si>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</si>
  <si>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</si>
  <si>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</si>
  <si>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</si>
  <si>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</si>
  <si>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</si>
  <si>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</si>
  <si>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</si>
  <si>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</si>
  <si>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</si>
  <si>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Bull.36</t>
  </si>
  <si>
    <t>B</t>
  </si>
  <si>
    <t>Paschke A</t>
  </si>
  <si>
    <t>BBSAG Bull.110</t>
  </si>
  <si>
    <t>BBSAG Bull.109</t>
  </si>
  <si>
    <t>BBSAG Bull.115</t>
  </si>
  <si>
    <t>BBSAG</t>
  </si>
  <si>
    <t>II</t>
  </si>
  <si>
    <t>IBVS 5378</t>
  </si>
  <si>
    <t>I</t>
  </si>
  <si>
    <t>IBVS 4562</t>
  </si>
  <si>
    <t>IBVS 4606</t>
  </si>
  <si>
    <t>IBVS 4383</t>
  </si>
  <si>
    <t>vis</t>
  </si>
  <si>
    <t>Locher, 1978a</t>
  </si>
  <si>
    <t>Locher, 1978b</t>
  </si>
  <si>
    <t>Locher, 1979</t>
  </si>
  <si>
    <t>pe</t>
  </si>
  <si>
    <t>Kern, Bookmyer, 1986</t>
  </si>
  <si>
    <t>Yamasaki et al., 1988</t>
  </si>
  <si>
    <t>Paschke, 1988a</t>
  </si>
  <si>
    <t>Paschke, 1988b</t>
  </si>
  <si>
    <t>Paschke, 1989</t>
  </si>
  <si>
    <t>CCD</t>
  </si>
  <si>
    <t>Paschke, 1991</t>
  </si>
  <si>
    <t>Quingyao et al., 1994</t>
  </si>
  <si>
    <t>Paschke, 1992</t>
  </si>
  <si>
    <t>Paschke, 1995</t>
  </si>
  <si>
    <t>Shengbang et al., 1996</t>
  </si>
  <si>
    <t>IBVS 4577</t>
  </si>
  <si>
    <t>IBVS</t>
  </si>
  <si>
    <t>IBVS 5296</t>
  </si>
  <si>
    <t>Period checked by ToM_Cat</t>
  </si>
  <si>
    <t>IBVS 4388</t>
  </si>
  <si>
    <t>See</t>
  </si>
  <si>
    <t>EW/KE</t>
  </si>
  <si>
    <t># of data points:</t>
  </si>
  <si>
    <t>BL Eri / GSC 5315-0027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</si>
  <si>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</si>
  <si>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</si>
  <si>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</si>
  <si>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</si>
  <si>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</si>
  <si>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</si>
  <si>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</si>
  <si>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Start of linear fit &gt;&gt;&gt;&gt;&gt;&gt;&gt;&gt;&gt;&gt;&gt;&gt;&gt;&gt;&gt;&gt;&gt;&gt;&gt;&gt;&gt;</t>
  </si>
  <si>
    <t>IBVS 5871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</si>
  <si>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</si>
  <si>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</si>
  <si>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</si>
  <si>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</si>
  <si>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</si>
  <si>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</si>
  <si>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</si>
  <si>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</si>
  <si>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</si>
  <si>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</si>
  <si>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</si>
  <si>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</si>
  <si>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</si>
  <si>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</si>
  <si>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</si>
  <si>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</si>
  <si>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</si>
  <si>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</si>
  <si>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</si>
  <si>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</si>
  <si>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</si>
  <si>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</si>
  <si>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</si>
  <si>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</si>
  <si>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</si>
  <si>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</si>
  <si>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</si>
  <si>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</si>
  <si>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</si>
  <si>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</si>
  <si>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</si>
  <si>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</si>
  <si>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</si>
  <si>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</si>
  <si>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</si>
  <si>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</si>
  <si>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</si>
  <si>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</si>
  <si>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</si>
  <si>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</si>
  <si>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</si>
  <si>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</si>
  <si>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</si>
  <si>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</si>
  <si>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</si>
  <si>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</si>
  <si>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</si>
  <si>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</si>
  <si>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</si>
  <si>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</si>
  <si>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</si>
  <si>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</si>
  <si>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</si>
  <si>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</si>
  <si>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</si>
  <si>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</si>
  <si>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</si>
  <si>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</si>
  <si>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</si>
  <si>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</si>
  <si>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</si>
  <si>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</si>
  <si>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</si>
  <si>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</si>
  <si>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</si>
  <si>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</si>
  <si>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</si>
  <si>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</si>
  <si>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V</t>
  </si>
  <si>
    <t>W</t>
  </si>
  <si>
    <t>Z</t>
  </si>
  <si>
    <t>Q fit</t>
  </si>
  <si>
    <t>BAD</t>
  </si>
  <si>
    <t>IBVS 5945</t>
  </si>
  <si>
    <t>Qian et al 1996 IBVS 4388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</si>
  <si>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</si>
  <si>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</si>
  <si>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</si>
  <si>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U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</si>
  <si>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</si>
  <si>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</si>
  <si>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</si>
  <si>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</si>
  <si>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</si>
  <si>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</si>
  <si>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</si>
  <si>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</si>
  <si>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</si>
  <si>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</si>
  <si>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</si>
  <si>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</si>
  <si>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</si>
  <si>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</si>
  <si>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</si>
  <si>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</si>
  <si>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Start of linear fit (row #)</t>
  </si>
  <si>
    <t>Add cycle</t>
  </si>
  <si>
    <t>Old Cycle</t>
  </si>
  <si>
    <t>Quad. Ephemeris =</t>
  </si>
  <si>
    <t>Linear Ephemeris =</t>
  </si>
  <si>
    <t>IBVS 5960</t>
  </si>
  <si>
    <t>IBVS 2850</t>
  </si>
  <si>
    <t>PE</t>
  </si>
  <si>
    <t>IBVS 6011</t>
  </si>
  <si>
    <t>Kern and Bookmyer(1986)</t>
  </si>
  <si>
    <t>Yamasaki et al.(1988)</t>
  </si>
  <si>
    <t>Qingyao et al.(1994)</t>
  </si>
  <si>
    <t>Present paper</t>
  </si>
  <si>
    <t>Faulty analysis of Qian, et al 1996, IBVS 4388</t>
  </si>
  <si>
    <t>dP/dt =</t>
  </si>
  <si>
    <t>IBVS 6042</t>
  </si>
  <si>
    <t>Minima from the Lichtenknecker Database of the BAV</t>
  </si>
  <si>
    <t>http://www.bav-astro.de/LkDB/index.php?lang=en&amp;sprache_dial=en</t>
  </si>
  <si>
    <t>pg</t>
  </si>
  <si>
    <t>C-C Gateway</t>
  </si>
  <si>
    <t>http://var.astro.cz/ocgate/</t>
  </si>
  <si>
    <t>p</t>
  </si>
  <si>
    <t>,,D,Lich,AJ 67.462,</t>
  </si>
  <si>
    <t>2429232.082 </t>
  </si>
  <si>
    <t> 29.11.1938 13:58 </t>
  </si>
  <si>
    <t> 0.000 </t>
  </si>
  <si>
    <t>V </t>
  </si>
  <si>
    <t> V.Nachapkin </t>
  </si>
  <si>
    <t> AC 6 </t>
  </si>
  <si>
    <t>2443515.315 </t>
  </si>
  <si>
    <t> 06.01.1978 19:33 </t>
  </si>
  <si>
    <t> 0.081 </t>
  </si>
  <si>
    <t> K.Locher </t>
  </si>
  <si>
    <t> BBS 36 </t>
  </si>
  <si>
    <t>2443544.297 </t>
  </si>
  <si>
    <t> 04.02.1978 19:07 </t>
  </si>
  <si>
    <t> 0.137 </t>
  </si>
  <si>
    <t>2443749.631 </t>
  </si>
  <si>
    <t> 29.08.1978 03:08 </t>
  </si>
  <si>
    <t> 0.077 </t>
  </si>
  <si>
    <t> BBS 38 </t>
  </si>
  <si>
    <t>2443764.646 </t>
  </si>
  <si>
    <t> 13.09.1978 03:30 </t>
  </si>
  <si>
    <t> 0.109 </t>
  </si>
  <si>
    <t> BBS 39 </t>
  </si>
  <si>
    <t>2443773.603 </t>
  </si>
  <si>
    <t> 22.09.1978 02:28 </t>
  </si>
  <si>
    <t> 0.117 </t>
  </si>
  <si>
    <t>2443783.603 </t>
  </si>
  <si>
    <t> 02.10.1978 02:28 </t>
  </si>
  <si>
    <t> 0.129 </t>
  </si>
  <si>
    <t>2443812.539 </t>
  </si>
  <si>
    <t> 31.10.1978 00:56 </t>
  </si>
  <si>
    <t> 0.139 </t>
  </si>
  <si>
    <t>2444603.6709 </t>
  </si>
  <si>
    <t> 30.12.1980 04:06 </t>
  </si>
  <si>
    <t> 0.0743 </t>
  </si>
  <si>
    <t>E </t>
  </si>
  <si>
    <t>?</t>
  </si>
  <si>
    <t> J.R.Kern et al. </t>
  </si>
  <si>
    <t>IBVS 2850 </t>
  </si>
  <si>
    <t>2444604.7146 </t>
  </si>
  <si>
    <t> 31.12.1980 05:09 </t>
  </si>
  <si>
    <t> 0.0775 </t>
  </si>
  <si>
    <t>2444606.5894 </t>
  </si>
  <si>
    <t> 02.01.1981 02:08 </t>
  </si>
  <si>
    <t> 0.0794 </t>
  </si>
  <si>
    <t>2444607.6328 </t>
  </si>
  <si>
    <t> 03.01.1981 03:11 </t>
  </si>
  <si>
    <t> 0.0823 </t>
  </si>
  <si>
    <t>2447118.495 </t>
  </si>
  <si>
    <t> 18.11.1987 23:52 </t>
  </si>
  <si>
    <t> 0.218 </t>
  </si>
  <si>
    <t> A.Paschke </t>
  </si>
  <si>
    <t> BBS 86 </t>
  </si>
  <si>
    <t>2447141.44 </t>
  </si>
  <si>
    <t> 11.12.1987 22:33 </t>
  </si>
  <si>
    <t> 0.06 </t>
  </si>
  <si>
    <t>2447151.415 </t>
  </si>
  <si>
    <t> 21.12.1987 21:57 </t>
  </si>
  <si>
    <t> 0.050 </t>
  </si>
  <si>
    <t>2447207.316 </t>
  </si>
  <si>
    <t> 15.02.1988 19:35 </t>
  </si>
  <si>
    <t> -0.028 </t>
  </si>
  <si>
    <t> BBS 88 </t>
  </si>
  <si>
    <t>2447535.427 </t>
  </si>
  <si>
    <t> 08.01.1989 22:14 </t>
  </si>
  <si>
    <t> -0.090 </t>
  </si>
  <si>
    <t> BBS 91 </t>
  </si>
  <si>
    <t>2448286.29 </t>
  </si>
  <si>
    <t> 29.01.1991 18:57 </t>
  </si>
  <si>
    <t> -0.05 </t>
  </si>
  <si>
    <t> BBS 97 </t>
  </si>
  <si>
    <t>2448602.1026 </t>
  </si>
  <si>
    <t> 11.12.1991 14:27 </t>
  </si>
  <si>
    <t> -0.1355 </t>
  </si>
  <si>
    <t> L.Quingyao </t>
  </si>
  <si>
    <t>IBVS 4104 </t>
  </si>
  <si>
    <t>2448603.1452 </t>
  </si>
  <si>
    <t> 12.12.1991 15:29 </t>
  </si>
  <si>
    <t> -0.1334 </t>
  </si>
  <si>
    <t>2448652.342 </t>
  </si>
  <si>
    <t> 30.01.1992 20:12 </t>
  </si>
  <si>
    <t> -0.048 </t>
  </si>
  <si>
    <t> BBS 100 </t>
  </si>
  <si>
    <t>2449698.392 </t>
  </si>
  <si>
    <t> 11.12.1994 21:24 </t>
  </si>
  <si>
    <t> -0.117 </t>
  </si>
  <si>
    <t> BBS 110 </t>
  </si>
  <si>
    <t>2450096.6707 </t>
  </si>
  <si>
    <t> 14.01.1996 04:05 </t>
  </si>
  <si>
    <t> -0.1416 </t>
  </si>
  <si>
    <t> Q.Shengbang et al. </t>
  </si>
  <si>
    <t>IBVS 4388 </t>
  </si>
  <si>
    <t>2450099.5889 </t>
  </si>
  <si>
    <t> 17.01.1996 02:08 </t>
  </si>
  <si>
    <t> -0.1368 </t>
  </si>
  <si>
    <t>2450114.2715 </t>
  </si>
  <si>
    <t> 31.01.1996 18:30 </t>
  </si>
  <si>
    <t> -0.2293 </t>
  </si>
  <si>
    <t>o</t>
  </si>
  <si>
    <t> W.Kleikamp </t>
  </si>
  <si>
    <t>BAVM 91 </t>
  </si>
  <si>
    <t>2450480.322 </t>
  </si>
  <si>
    <t> 31.01.1997 19:43 </t>
  </si>
  <si>
    <t> -0.019 </t>
  </si>
  <si>
    <t> BBS 115 </t>
  </si>
  <si>
    <t>2450485.3256 </t>
  </si>
  <si>
    <t> 05.02.1997 19:48 </t>
  </si>
  <si>
    <t> -0.2175 </t>
  </si>
  <si>
    <t>BAVM 102 </t>
  </si>
  <si>
    <t>2450743.6078 </t>
  </si>
  <si>
    <t> 22.10.1997 02:35 </t>
  </si>
  <si>
    <t> -0.1874 </t>
  </si>
  <si>
    <t>BAVM 111 </t>
  </si>
  <si>
    <t>2451873.4601 </t>
  </si>
  <si>
    <t> 24.11.2000 23:02 </t>
  </si>
  <si>
    <t> -0.1100 </t>
  </si>
  <si>
    <t>-I</t>
  </si>
  <si>
    <t>BAVM 152 </t>
  </si>
  <si>
    <t>2452284.057 </t>
  </si>
  <si>
    <t> 09.01.2002 13:22 </t>
  </si>
  <si>
    <t>55387</t>
  </si>
  <si>
    <t> -0.094 </t>
  </si>
  <si>
    <t> Kiyota </t>
  </si>
  <si>
    <t>VSB 40 </t>
  </si>
  <si>
    <t>2452560.1248 </t>
  </si>
  <si>
    <t> 12.10.2002 14:59 </t>
  </si>
  <si>
    <t>56050.5</t>
  </si>
  <si>
    <t> -0.1753 </t>
  </si>
  <si>
    <t>2452624.7486 </t>
  </si>
  <si>
    <t> 16.12.2002 05:57 </t>
  </si>
  <si>
    <t>56206</t>
  </si>
  <si>
    <t> -0.2706 </t>
  </si>
  <si>
    <t> S.Dvorak </t>
  </si>
  <si>
    <t>IBVS 5378 </t>
  </si>
  <si>
    <t>2452913.2564 </t>
  </si>
  <si>
    <t> 30.09.2003 18:09 </t>
  </si>
  <si>
    <t>56899</t>
  </si>
  <si>
    <t> -0.1894 </t>
  </si>
  <si>
    <t> Maehara </t>
  </si>
  <si>
    <t>VSB 42 </t>
  </si>
  <si>
    <t>2453299.5321 </t>
  </si>
  <si>
    <t> 21.10.2004 00:46 </t>
  </si>
  <si>
    <t>57827</t>
  </si>
  <si>
    <t> -0.1473 </t>
  </si>
  <si>
    <t> M. Zejda et al. </t>
  </si>
  <si>
    <t>IBVS 5741 </t>
  </si>
  <si>
    <t>2453708.1143 </t>
  </si>
  <si>
    <t> 03.12.2005 14:44 </t>
  </si>
  <si>
    <t>58808.5</t>
  </si>
  <si>
    <t> -0.0654 </t>
  </si>
  <si>
    <t>VSB 44 </t>
  </si>
  <si>
    <t>2454087.0934 </t>
  </si>
  <si>
    <t> 17.12.2006 14:14 </t>
  </si>
  <si>
    <t>59719</t>
  </si>
  <si>
    <t> -0.0364 </t>
  </si>
  <si>
    <t> K. Nagai et al. </t>
  </si>
  <si>
    <t>VSB 45 </t>
  </si>
  <si>
    <t>2454101.0598 </t>
  </si>
  <si>
    <t> 31.12.2006 13:26 </t>
  </si>
  <si>
    <t>59752.5</t>
  </si>
  <si>
    <t> -0.0127 </t>
  </si>
  <si>
    <t>2454760.2126 </t>
  </si>
  <si>
    <t> 20.10.2008 17:06 </t>
  </si>
  <si>
    <t>61336</t>
  </si>
  <si>
    <t> 0.0874 </t>
  </si>
  <si>
    <t>C </t>
  </si>
  <si>
    <t>Ic</t>
  </si>
  <si>
    <t> K.Nakajima </t>
  </si>
  <si>
    <t>VSB 48 </t>
  </si>
  <si>
    <t>2454830.6743 </t>
  </si>
  <si>
    <t> 30.12.2008 04:10 </t>
  </si>
  <si>
    <t>61505.5</t>
  </si>
  <si>
    <t> 0.0032 </t>
  </si>
  <si>
    <t> R.Diethelm </t>
  </si>
  <si>
    <t>IBVS 5871 </t>
  </si>
  <si>
    <t>2455209.6550 </t>
  </si>
  <si>
    <t> 13.01.2010 03:43 </t>
  </si>
  <si>
    <t>62416</t>
  </si>
  <si>
    <t> 0.0338 </t>
  </si>
  <si>
    <t>IBVS 5945 </t>
  </si>
  <si>
    <t>2455476.9055 </t>
  </si>
  <si>
    <t> 07.10.2010 09:43 </t>
  </si>
  <si>
    <t>63058</t>
  </si>
  <si>
    <t> 0.0839 </t>
  </si>
  <si>
    <t>IBVS 5960 </t>
  </si>
  <si>
    <t>2455869.8564 </t>
  </si>
  <si>
    <t> 04.11.2011 08:33 </t>
  </si>
  <si>
    <t>64002</t>
  </si>
  <si>
    <t> 0.1420 </t>
  </si>
  <si>
    <t>IBVS 6011 </t>
  </si>
  <si>
    <t>2456231.9565 </t>
  </si>
  <si>
    <t> 31.10.2012 10:57 </t>
  </si>
  <si>
    <t>64872</t>
  </si>
  <si>
    <t> 0.1481 </t>
  </si>
  <si>
    <t>IBVS 6042 </t>
  </si>
  <si>
    <t>Nachapkin V</t>
  </si>
  <si>
    <t>,,0,GCVS,AC 6,</t>
  </si>
  <si>
    <t>s</t>
  </si>
  <si>
    <t>Locher Kurt</t>
  </si>
  <si>
    <t>B,0036,B,0036,,</t>
  </si>
  <si>
    <t>B,0038,B,0038,,</t>
  </si>
  <si>
    <t>B,0039,B,0039,,</t>
  </si>
  <si>
    <t>BV</t>
  </si>
  <si>
    <t>Kern J R</t>
  </si>
  <si>
    <t>I,2850,I,4388,,</t>
  </si>
  <si>
    <t>Yamasaki</t>
  </si>
  <si>
    <t>I,4388,I,4388,,</t>
  </si>
  <si>
    <t>Paschke Anton</t>
  </si>
  <si>
    <t>B,0086,B,0086,,</t>
  </si>
  <si>
    <t>B,0088,B,0088,,</t>
  </si>
  <si>
    <t>B,0091,B,0091,,</t>
  </si>
  <si>
    <t>ccd</t>
  </si>
  <si>
    <t>B,0097,B,0097,,</t>
  </si>
  <si>
    <t>Liu Qingyao</t>
  </si>
  <si>
    <t>I,4104,I,4388,A&amp;Abis 118,</t>
  </si>
  <si>
    <t>B,0100,B,0100,,</t>
  </si>
  <si>
    <t>B,0110,B,0110,,</t>
  </si>
  <si>
    <t>Qian Shengbang</t>
  </si>
  <si>
    <t>I,4388,I,4388,corr.Molik,1 m</t>
  </si>
  <si>
    <t>Kleikamp Wilhelm</t>
  </si>
  <si>
    <t>D,0091,I,4383,,</t>
  </si>
  <si>
    <t>B,0115,B,0115,,</t>
  </si>
  <si>
    <t>D,0102,I,4562,,</t>
  </si>
  <si>
    <t>D,0111,I,4606,,ST-6</t>
  </si>
  <si>
    <t>0,home,,,,Rotse</t>
  </si>
  <si>
    <t>Pojmanski G</t>
  </si>
  <si>
    <t>0,Asas,,,,</t>
  </si>
  <si>
    <t>D,0152,I,5296,,ST-6</t>
  </si>
  <si>
    <t>0,home,,,,Asas</t>
  </si>
  <si>
    <t>Kiyota Seichiiro</t>
  </si>
  <si>
    <t>W,0702,J,0040,,</t>
  </si>
  <si>
    <t>Dvorak S W</t>
  </si>
  <si>
    <t>I,5378,,,,</t>
  </si>
  <si>
    <t>Maehara Hiroyuki</t>
  </si>
  <si>
    <t>W,1087,J,0042,,</t>
  </si>
  <si>
    <t>Zejda Milos</t>
  </si>
  <si>
    <t>I,5741,,,,RL300</t>
  </si>
  <si>
    <t>Kiyota Seiichir</t>
  </si>
  <si>
    <t>J,0044,,,,25SC+AP-7</t>
  </si>
  <si>
    <t>Nakajima Kazuhir</t>
  </si>
  <si>
    <t>J,0045,,,,20SC+CV-04</t>
  </si>
  <si>
    <t>J,0045,,,,20L+ST-7E</t>
  </si>
  <si>
    <t>J,0048,,,,20SC+CV-04</t>
  </si>
  <si>
    <t>Diethelm Roger</t>
  </si>
  <si>
    <t>I,5871,,,,</t>
  </si>
  <si>
    <t>I,5945,,,,Astrokolchoz</t>
  </si>
  <si>
    <t>I,5960,,,,</t>
  </si>
  <si>
    <t>I,6011,,,,Astrokolchoz</t>
  </si>
  <si>
    <t>I,6042,,,,Astrokolchoz</t>
  </si>
  <si>
    <t>VSX</t>
  </si>
  <si>
    <t>Next ToM-P</t>
  </si>
  <si>
    <t>Next ToM-S</t>
  </si>
  <si>
    <t>BAV Journal 95</t>
  </si>
  <si>
    <t>11.50-12.20</t>
  </si>
  <si>
    <t xml:space="preserve">Mag p 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</si>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</sst>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"/>
  </numFmts>
  <fonts count="5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5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6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8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1" xfId="0" applyFont="1" applyBorder="1">
      <alignment vertical="top"/>
    </xf>
    <xf numFmtId="0" fontId="21" fillId="0" borderId="12" xfId="0" applyFont="1" applyBorder="1">
      <alignment vertical="top"/>
    </xf>
    <xf numFmtId="0" fontId="10" fillId="0" borderId="13" xfId="0" applyFont="1" applyBorder="1">
      <alignment vertical="top"/>
    </xf>
    <xf numFmtId="165" fontId="10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4" xfId="0" applyFont="1" applyBorder="1">
      <alignment vertical="top"/>
    </xf>
    <xf numFmtId="0" fontId="21" fillId="0" borderId="15" xfId="0" applyFont="1" applyBorder="1">
      <alignment vertical="top"/>
    </xf>
    <xf numFmtId="0" fontId="10" fillId="0" borderId="16" xfId="0" applyFont="1" applyBorder="1">
      <alignment vertical="top"/>
    </xf>
    <xf numFmtId="165" fontId="10" fillId="0" borderId="16" xfId="0" applyNumberFormat="1" applyFont="1" applyBorder="1" applyAlignment="1">
      <alignment horizontal="center"/>
    </xf>
    <xf numFmtId="0" fontId="7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10" fillId="0" borderId="19" xfId="0" applyFont="1" applyBorder="1">
      <alignment vertical="top"/>
    </xf>
    <xf numFmtId="165" fontId="10" fillId="0" borderId="19" xfId="0" applyNumberFormat="1" applyFont="1" applyBorder="1" applyAlignment="1">
      <alignment horizontal="center"/>
    </xf>
    <xf numFmtId="0" fontId="20" fillId="0" borderId="10" xfId="0" applyFont="1" applyBorder="1">
      <alignment vertical="top"/>
    </xf>
    <xf numFmtId="0" fontId="0" fillId="0" borderId="10" xfId="0" applyBorder="1">
      <alignment vertical="top"/>
    </xf>
    <xf numFmtId="0" fontId="21" fillId="0" borderId="0" xfId="0" applyFont="1">
      <alignment vertical="top"/>
    </xf>
    <xf numFmtId="165" fontId="10" fillId="0" borderId="0" xfId="0" applyNumberFormat="1" applyFont="1" applyAlignment="1">
      <alignment horizontal="center"/>
    </xf>
    <xf numFmtId="0" fontId="22" fillId="0" borderId="0" xfId="0" applyFont="1">
      <alignment vertical="top"/>
    </xf>
    <xf numFmtId="166" fontId="22" fillId="0" borderId="0" xfId="0" applyNumberFormat="1" applyFont="1">
      <alignment vertical="top"/>
    </xf>
    <xf numFmtId="10" fontId="22" fillId="0" borderId="0" xfId="0" applyNumberFormat="1" applyFont="1">
      <alignment vertical="top"/>
    </xf>
    <xf numFmtId="0" fontId="15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11" fillId="0" borderId="0" xfId="0" applyFont="1">
      <alignment vertical="top"/>
    </xf>
    <xf numFmtId="0" fontId="14" fillId="0" borderId="10" xfId="0" applyFont="1" applyBorder="1" applyAlignment="1">
      <alignment horizontal="center"/>
    </xf>
    <xf numFmtId="0" fontId="15" fillId="24" borderId="5" xfId="0" applyFont="1" applyFill="1" applyBorder="1">
      <alignment vertical="top"/>
    </xf>
    <xf numFmtId="0" fontId="10" fillId="0" borderId="20" xfId="0" applyFont="1" applyBorder="1">
      <alignment vertical="top"/>
    </xf>
    <xf numFmtId="0" fontId="0" fillId="0" borderId="13" xfId="0" applyBorder="1">
      <alignment vertical="top"/>
    </xf>
    <xf numFmtId="0" fontId="0" fillId="0" borderId="16" xfId="0" applyBorder="1">
      <alignment vertical="top"/>
    </xf>
    <xf numFmtId="0" fontId="0" fillId="0" borderId="19" xfId="0" applyBorder="1">
      <alignment vertical="top"/>
    </xf>
    <xf numFmtId="0" fontId="21" fillId="0" borderId="10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3" fillId="0" borderId="0" xfId="0" applyFon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6" fillId="0" borderId="0" xfId="0" applyFont="1">
      <alignment vertical="top"/>
    </xf>
    <xf numFmtId="0" fontId="15" fillId="24" borderId="20" xfId="0" applyFont="1" applyFill="1" applyBorder="1">
      <alignment vertical="top"/>
    </xf>
    <xf numFmtId="0" fontId="10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Font="1" applyAlignment="1"/>
    <xf numFmtId="0" fontId="0" fillId="0" borderId="21" xfId="0" applyBorder="1" applyAlignment="1"/>
    <xf numFmtId="0" fontId="0" fillId="0" borderId="22" xfId="0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2" fillId="25" borderId="0" xfId="0" applyFont="1" applyFill="1" applyAlignment="1"/>
    <xf numFmtId="0" fontId="21" fillId="0" borderId="0" xfId="0" applyFont="1" applyAlignment="1"/>
    <xf numFmtId="14" fontId="21" fillId="0" borderId="0" xfId="0" applyNumberFormat="1" applyFont="1" applyAlignment="1"/>
    <xf numFmtId="0" fontId="0" fillId="0" borderId="0" xfId="0" applyAlignment="1">
      <alignment horizontal="right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29" fillId="0" borderId="0" xfId="0" applyFont="1">
      <alignment vertical="top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31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23" xfId="0" applyFont="1" applyFill="1" applyBorder="1" applyAlignment="1">
      <alignment horizontal="left" vertical="top" wrapText="1" indent="1"/>
    </xf>
    <xf numFmtId="0" fontId="5" fillId="26" borderId="23" xfId="0" applyFont="1" applyFill="1" applyBorder="1" applyAlignment="1">
      <alignment horizontal="center" vertical="top" wrapText="1"/>
    </xf>
    <xf numFmtId="0" fontId="5" fillId="26" borderId="23" xfId="0" applyFont="1" applyFill="1" applyBorder="1" applyAlignment="1">
      <alignment horizontal="right" vertical="top" wrapText="1"/>
    </xf>
    <xf numFmtId="0" fontId="31" fillId="26" borderId="23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27" borderId="0" xfId="0" applyFill="1">
      <alignment vertical="top"/>
    </xf>
    <xf numFmtId="0" fontId="27" fillId="0" borderId="0" xfId="0" applyFont="1" applyAlignment="1"/>
    <xf numFmtId="0" fontId="25" fillId="0" borderId="0" xfId="42" applyFont="1" applyAlignment="1">
      <alignment horizontal="left"/>
    </xf>
    <xf numFmtId="0" fontId="25" fillId="0" borderId="0" xfId="42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6" fillId="0" borderId="26" xfId="0" applyFont="1" applyBorder="1" applyAlignment="1">
      <alignment horizontal="right" vertical="center"/>
    </xf>
    <xf numFmtId="0" fontId="48" fillId="0" borderId="27" xfId="0" applyFont="1" applyBorder="1" applyAlignment="1">
      <alignment horizontal="right" vertical="center"/>
    </xf>
    <xf numFmtId="0" fontId="47" fillId="0" borderId="27" xfId="0" applyFont="1" applyBorder="1" applyAlignment="1">
      <alignment horizontal="right" vertical="center"/>
    </xf>
    <xf numFmtId="22" fontId="47" fillId="0" borderId="27" xfId="0" applyNumberFormat="1" applyFont="1" applyBorder="1" applyAlignment="1">
      <alignment horizontal="right" vertical="center"/>
    </xf>
    <xf numFmtId="0" fontId="46" fillId="0" borderId="28" xfId="0" applyFont="1" applyBorder="1" applyAlignment="1">
      <alignment horizontal="right" vertical="center"/>
    </xf>
    <xf numFmtId="22" fontId="47" fillId="0" borderId="29" xfId="0" applyNumberFormat="1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9" fillId="0" borderId="0" xfId="0" applyFont="1" applyAlignment="1" applyProtection="1">
      <alignment horizontal="left" vertical="center" wrapText="1"/>
      <protection locked="0"/>
    </xf>
    <xf numFmtId="0" fontId="49" fillId="0" borderId="0" xfId="0" applyFont="1" applyAlignment="1">
      <alignment horizontal="center"/>
    </xf>
    <xf numFmtId="167" fontId="49" fillId="0" borderId="0" xfId="0" applyNumberFormat="1" applyFont="1" applyAlignment="1" applyProtection="1">
      <alignment horizontal="left" vertical="center" wrapText="1"/>
      <protection locked="0"/>
    </xf>
    <xf numFmtId="167" fontId="49" fillId="0" borderId="0" xfId="0" applyNumberFormat="1" applyFont="1" applyAlignment="1" applyProtection="1">
      <alignment horizontal="left" vertical="center"/>
      <protection locked="0"/>
    </xf>
    <xf numFmtId="0" fontId="6" fillId="28" borderId="25" xfId="0" applyFont="1" applyFill="1" applyBorder="1" applyAlignment="1">
      <alignment horizontal="center" vertical="center"/>
    </xf>
    <xf numFmtId="0" fontId="6" fillId="28" borderId="24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634168126798494"/>
          <c:w val="0.807631160572337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5.4546429997571977E-2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F-41AF-907A-A8F16CC64567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1.8E-3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5.0000000000000001E-4</c:v>
                  </c:pt>
                  <c:pt idx="80">
                    <c:v>5.9999999999999995E-4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1.8E-3</c:v>
                  </c:pt>
                  <c:pt idx="97">
                    <c:v>4.0000000000000002E-4</c:v>
                  </c:pt>
                  <c:pt idx="98">
                    <c:v>6.9999999999999999E-4</c:v>
                  </c:pt>
                  <c:pt idx="99">
                    <c:v>5.9999999999999995E-4</c:v>
                  </c:pt>
                  <c:pt idx="100">
                    <c:v>2.9999999999999997E-4</c:v>
                  </c:pt>
                  <c:pt idx="101">
                    <c:v>4.0000000000000002E-4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6.9999999999999999E-4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5.0000000000000001E-4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2.0999999999999999E-3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4.0000000000000002E-4</c:v>
                  </c:pt>
                  <c:pt idx="134">
                    <c:v>5.9999999999999995E-4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4.0000000000000002E-4</c:v>
                  </c:pt>
                  <c:pt idx="138">
                    <c:v>2.9999999999999997E-4</c:v>
                  </c:pt>
                  <c:pt idx="139">
                    <c:v>6.9999999999999999E-4</c:v>
                  </c:pt>
                  <c:pt idx="140">
                    <c:v>5.0000000000000001E-4</c:v>
                  </c:pt>
                  <c:pt idx="141">
                    <c:v>4.0000000000000002E-4</c:v>
                  </c:pt>
                  <c:pt idx="142">
                    <c:v>8.0000000000000004E-4</c:v>
                  </c:pt>
                  <c:pt idx="143">
                    <c:v>2.0000000000000001E-4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4.0000000000000002E-4</c:v>
                  </c:pt>
                  <c:pt idx="158">
                    <c:v>1.6999999999999999E-3</c:v>
                  </c:pt>
                  <c:pt idx="159">
                    <c:v>2.0000000000000001E-4</c:v>
                  </c:pt>
                  <c:pt idx="160">
                    <c:v>4.0000000000000002E-4</c:v>
                  </c:pt>
                  <c:pt idx="161">
                    <c:v>4.0000000000000002E-4</c:v>
                  </c:pt>
                  <c:pt idx="162">
                    <c:v>5.0000000000000001E-4</c:v>
                  </c:pt>
                  <c:pt idx="163">
                    <c:v>2.0000000000000001E-4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4.0000000000000002E-4</c:v>
                  </c:pt>
                  <c:pt idx="171">
                    <c:v>8.0000000000000004E-4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5.9999999999999995E-4</c:v>
                  </c:pt>
                  <c:pt idx="177">
                    <c:v>2.9999999999999997E-4</c:v>
                  </c:pt>
                  <c:pt idx="178">
                    <c:v>8.0000000000000004E-4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8.0000000000000004E-4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2.2000000000000001E-3</c:v>
                  </c:pt>
                  <c:pt idx="188">
                    <c:v>5.0000000000000001E-4</c:v>
                  </c:pt>
                  <c:pt idx="189">
                    <c:v>2.9999999999999997E-4</c:v>
                  </c:pt>
                  <c:pt idx="190">
                    <c:v>2.9999999999999997E-4</c:v>
                  </c:pt>
                  <c:pt idx="191">
                    <c:v>4.0000000000000002E-4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6.9999999999999999E-4</c:v>
                  </c:pt>
                  <c:pt idx="197">
                    <c:v>8.9999999999999998E-4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4.0000000000000002E-4</c:v>
                  </c:pt>
                  <c:pt idx="205">
                    <c:v>2.9999999999999997E-4</c:v>
                  </c:pt>
                  <c:pt idx="206">
                    <c:v>4.0000000000000002E-4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4.0000000000000002E-4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4.0000000000000002E-4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2.9999999999999997E-4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1.6000000000000001E-3</c:v>
                  </c:pt>
                  <c:pt idx="220">
                    <c:v>1.1000000000000001E-3</c:v>
                  </c:pt>
                  <c:pt idx="221">
                    <c:v>8.9999999999999998E-4</c:v>
                  </c:pt>
                  <c:pt idx="222">
                    <c:v>1.1000000000000001E-3</c:v>
                  </c:pt>
                  <c:pt idx="223">
                    <c:v>5.9999999999999995E-4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8.9999999999999998E-4</c:v>
                  </c:pt>
                  <c:pt idx="227">
                    <c:v>4.0000000000000002E-4</c:v>
                  </c:pt>
                  <c:pt idx="228">
                    <c:v>8.0000000000000004E-4</c:v>
                  </c:pt>
                  <c:pt idx="229">
                    <c:v>1.5E-3</c:v>
                  </c:pt>
                  <c:pt idx="230">
                    <c:v>8.0000000000000004E-4</c:v>
                  </c:pt>
                  <c:pt idx="231">
                    <c:v>1.2999999999999999E-3</c:v>
                  </c:pt>
                  <c:pt idx="232">
                    <c:v>4.0000000000000002E-4</c:v>
                  </c:pt>
                  <c:pt idx="233">
                    <c:v>5.9999999999999995E-4</c:v>
                  </c:pt>
                  <c:pt idx="234">
                    <c:v>4.0000000000000002E-4</c:v>
                  </c:pt>
                  <c:pt idx="235">
                    <c:v>5.9999999999999995E-4</c:v>
                  </c:pt>
                  <c:pt idx="236">
                    <c:v>1E-3</c:v>
                  </c:pt>
                  <c:pt idx="237">
                    <c:v>5.0000000000000001E-4</c:v>
                  </c:pt>
                  <c:pt idx="238">
                    <c:v>2.9999999999999997E-4</c:v>
                  </c:pt>
                  <c:pt idx="239">
                    <c:v>1.6999999999999999E-3</c:v>
                  </c:pt>
                  <c:pt idx="240">
                    <c:v>2.0000000000000001E-4</c:v>
                  </c:pt>
                  <c:pt idx="241">
                    <c:v>1E-3</c:v>
                  </c:pt>
                  <c:pt idx="242">
                    <c:v>8.0000000000000004E-4</c:v>
                  </c:pt>
                  <c:pt idx="243">
                    <c:v>5.9999999999999995E-4</c:v>
                  </c:pt>
                  <c:pt idx="244">
                    <c:v>8.9999999999999998E-4</c:v>
                  </c:pt>
                  <c:pt idx="245">
                    <c:v>4.0000000000000002E-4</c:v>
                  </c:pt>
                  <c:pt idx="246">
                    <c:v>5.0000000000000001E-4</c:v>
                  </c:pt>
                  <c:pt idx="247">
                    <c:v>5.9999999999999995E-4</c:v>
                  </c:pt>
                  <c:pt idx="248">
                    <c:v>1.4E-3</c:v>
                  </c:pt>
                  <c:pt idx="249">
                    <c:v>5.0000000000000001E-4</c:v>
                  </c:pt>
                  <c:pt idx="250">
                    <c:v>1.1999999999999999E-3</c:v>
                  </c:pt>
                  <c:pt idx="251">
                    <c:v>6.9999999999999999E-4</c:v>
                  </c:pt>
                  <c:pt idx="252">
                    <c:v>2.9999999999999997E-4</c:v>
                  </c:pt>
                  <c:pt idx="253">
                    <c:v>1.5E-3</c:v>
                  </c:pt>
                  <c:pt idx="254">
                    <c:v>8.9999999999999998E-4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8.9999999999999998E-4</c:v>
                  </c:pt>
                  <c:pt idx="258">
                    <c:v>2.9999999999999997E-4</c:v>
                  </c:pt>
                  <c:pt idx="259">
                    <c:v>1E-3</c:v>
                  </c:pt>
                  <c:pt idx="260">
                    <c:v>1.1999999999999999E-3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1.1000000000000001E-3</c:v>
                  </c:pt>
                  <c:pt idx="264">
                    <c:v>6.9999999999999999E-4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8.0000000000000004E-4</c:v>
                  </c:pt>
                  <c:pt idx="268">
                    <c:v>4.0000000000000002E-4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1E-4</c:v>
                  </c:pt>
                  <c:pt idx="273">
                    <c:v>2.0000000000000001E-4</c:v>
                  </c:pt>
                  <c:pt idx="274">
                    <c:v>8.0000000000000004E-4</c:v>
                  </c:pt>
                  <c:pt idx="275">
                    <c:v>1.1999999999999999E-3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1.2999999999999999E-3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2.0000000000000001E-4</c:v>
                  </c:pt>
                  <c:pt idx="282">
                    <c:v>1.2999999999999999E-3</c:v>
                  </c:pt>
                  <c:pt idx="283">
                    <c:v>2.9999999999999997E-4</c:v>
                  </c:pt>
                  <c:pt idx="284">
                    <c:v>2.0000000000000001E-4</c:v>
                  </c:pt>
                  <c:pt idx="285">
                    <c:v>2.0000000000000001E-4</c:v>
                  </c:pt>
                  <c:pt idx="286">
                    <c:v>4.0000000000000002E-4</c:v>
                  </c:pt>
                  <c:pt idx="287">
                    <c:v>2.0000000000000001E-4</c:v>
                  </c:pt>
                  <c:pt idx="288">
                    <c:v>2.0000000000000001E-4</c:v>
                  </c:pt>
                  <c:pt idx="289">
                    <c:v>4.0000000000000002E-4</c:v>
                  </c:pt>
                  <c:pt idx="290">
                    <c:v>6.9999999999999999E-4</c:v>
                  </c:pt>
                  <c:pt idx="291">
                    <c:v>1E-4</c:v>
                  </c:pt>
                  <c:pt idx="292">
                    <c:v>2.0000000000000001E-4</c:v>
                  </c:pt>
                  <c:pt idx="293">
                    <c:v>1.9E-3</c:v>
                  </c:pt>
                  <c:pt idx="294">
                    <c:v>1.1000000000000001E-3</c:v>
                  </c:pt>
                  <c:pt idx="295">
                    <c:v>5.9999999999999995E-4</c:v>
                  </c:pt>
                  <c:pt idx="296">
                    <c:v>8.0000000000000004E-4</c:v>
                  </c:pt>
                  <c:pt idx="297">
                    <c:v>2.9999999999999997E-4</c:v>
                  </c:pt>
                  <c:pt idx="298">
                    <c:v>8.9999999999999998E-4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  <c:pt idx="301">
                    <c:v>2.9999999999999997E-4</c:v>
                  </c:pt>
                  <c:pt idx="302">
                    <c:v>2.9999999999999997E-4</c:v>
                  </c:pt>
                  <c:pt idx="303">
                    <c:v>2.0000000000000001E-4</c:v>
                  </c:pt>
                  <c:pt idx="304">
                    <c:v>2.0000000000000001E-4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1.1000000000000001E-3</c:v>
                  </c:pt>
                  <c:pt idx="309">
                    <c:v>2.0000000000000001E-4</c:v>
                  </c:pt>
                  <c:pt idx="310">
                    <c:v>5.0000000000000001E-4</c:v>
                  </c:pt>
                  <c:pt idx="311">
                    <c:v>8.9999999999999998E-4</c:v>
                  </c:pt>
                  <c:pt idx="312">
                    <c:v>1.1999999999999999E-3</c:v>
                  </c:pt>
                  <c:pt idx="313">
                    <c:v>5.9999999999999995E-4</c:v>
                  </c:pt>
                  <c:pt idx="314">
                    <c:v>8.0000000000000004E-4</c:v>
                  </c:pt>
                  <c:pt idx="315">
                    <c:v>8.0000000000000004E-4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2.0000000000000001E-4</c:v>
                  </c:pt>
                  <c:pt idx="320">
                    <c:v>6.9999999999999999E-4</c:v>
                  </c:pt>
                  <c:pt idx="321">
                    <c:v>1E-3</c:v>
                  </c:pt>
                  <c:pt idx="322">
                    <c:v>2.9999999999999997E-4</c:v>
                  </c:pt>
                  <c:pt idx="323">
                    <c:v>1E-4</c:v>
                  </c:pt>
                  <c:pt idx="324">
                    <c:v>2.0000000000000001E-4</c:v>
                  </c:pt>
                  <c:pt idx="325">
                    <c:v>5.0000000000000001E-4</c:v>
                  </c:pt>
                  <c:pt idx="326">
                    <c:v>5.9999999999999995E-4</c:v>
                  </c:pt>
                  <c:pt idx="327">
                    <c:v>5.9999999999999995E-4</c:v>
                  </c:pt>
                  <c:pt idx="328">
                    <c:v>2.0000000000000001E-4</c:v>
                  </c:pt>
                  <c:pt idx="329">
                    <c:v>6.9999999999999999E-4</c:v>
                  </c:pt>
                  <c:pt idx="330">
                    <c:v>5.9999999999999995E-4</c:v>
                  </c:pt>
                  <c:pt idx="331">
                    <c:v>1E-3</c:v>
                  </c:pt>
                  <c:pt idx="332">
                    <c:v>1E-3</c:v>
                  </c:pt>
                  <c:pt idx="333">
                    <c:v>1E-3</c:v>
                  </c:pt>
                  <c:pt idx="334">
                    <c:v>6.9999999999999999E-4</c:v>
                  </c:pt>
                  <c:pt idx="335">
                    <c:v>2E-3</c:v>
                  </c:pt>
                  <c:pt idx="336">
                    <c:v>1.9E-3</c:v>
                  </c:pt>
                  <c:pt idx="337">
                    <c:v>6.9999999999999999E-4</c:v>
                  </c:pt>
                  <c:pt idx="338">
                    <c:v>2.8999999999999998E-3</c:v>
                  </c:pt>
                  <c:pt idx="339">
                    <c:v>2.0999999999999999E-3</c:v>
                  </c:pt>
                  <c:pt idx="340">
                    <c:v>5.0000000000000001E-4</c:v>
                  </c:pt>
                  <c:pt idx="341">
                    <c:v>1.1999999999999999E-3</c:v>
                  </c:pt>
                  <c:pt idx="342">
                    <c:v>1.1000000000000001E-3</c:v>
                  </c:pt>
                  <c:pt idx="343">
                    <c:v>1E-3</c:v>
                  </c:pt>
                  <c:pt idx="344">
                    <c:v>2.3999999999999998E-3</c:v>
                  </c:pt>
                  <c:pt idx="345">
                    <c:v>1.1999999999999999E-3</c:v>
                  </c:pt>
                  <c:pt idx="346">
                    <c:v>2.2000000000000001E-3</c:v>
                  </c:pt>
                  <c:pt idx="347">
                    <c:v>1.1000000000000001E-3</c:v>
                  </c:pt>
                  <c:pt idx="348">
                    <c:v>5.9999999999999995E-4</c:v>
                  </c:pt>
                  <c:pt idx="349">
                    <c:v>1.4E-3</c:v>
                  </c:pt>
                  <c:pt idx="350">
                    <c:v>6.9999999999999999E-4</c:v>
                  </c:pt>
                  <c:pt idx="351">
                    <c:v>8.9999999999999998E-4</c:v>
                  </c:pt>
                  <c:pt idx="352">
                    <c:v>1.2999999999999999E-3</c:v>
                  </c:pt>
                  <c:pt idx="353">
                    <c:v>6.9999999999999999E-4</c:v>
                  </c:pt>
                  <c:pt idx="354">
                    <c:v>8.9999999999999998E-4</c:v>
                  </c:pt>
                  <c:pt idx="355">
                    <c:v>1.4E-3</c:v>
                  </c:pt>
                  <c:pt idx="356">
                    <c:v>1.9E-3</c:v>
                  </c:pt>
                  <c:pt idx="357">
                    <c:v>0</c:v>
                  </c:pt>
                  <c:pt idx="358">
                    <c:v>2.5000000000000001E-3</c:v>
                  </c:pt>
                  <c:pt idx="359">
                    <c:v>1.8E-3</c:v>
                  </c:pt>
                  <c:pt idx="360">
                    <c:v>6.9999999999999999E-4</c:v>
                  </c:pt>
                  <c:pt idx="361">
                    <c:v>5.0000000000000001E-4</c:v>
                  </c:pt>
                  <c:pt idx="362">
                    <c:v>1.4E-3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1.8E-3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5.0000000000000001E-4</c:v>
                  </c:pt>
                  <c:pt idx="80">
                    <c:v>5.9999999999999995E-4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1.8E-3</c:v>
                  </c:pt>
                  <c:pt idx="97">
                    <c:v>4.0000000000000002E-4</c:v>
                  </c:pt>
                  <c:pt idx="98">
                    <c:v>6.9999999999999999E-4</c:v>
                  </c:pt>
                  <c:pt idx="99">
                    <c:v>5.9999999999999995E-4</c:v>
                  </c:pt>
                  <c:pt idx="100">
                    <c:v>2.9999999999999997E-4</c:v>
                  </c:pt>
                  <c:pt idx="101">
                    <c:v>4.0000000000000002E-4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6.9999999999999999E-4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5.0000000000000001E-4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2.0999999999999999E-3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4.0000000000000002E-4</c:v>
                  </c:pt>
                  <c:pt idx="134">
                    <c:v>5.9999999999999995E-4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4.0000000000000002E-4</c:v>
                  </c:pt>
                  <c:pt idx="138">
                    <c:v>2.9999999999999997E-4</c:v>
                  </c:pt>
                  <c:pt idx="139">
                    <c:v>6.9999999999999999E-4</c:v>
                  </c:pt>
                  <c:pt idx="140">
                    <c:v>5.0000000000000001E-4</c:v>
                  </c:pt>
                  <c:pt idx="141">
                    <c:v>4.0000000000000002E-4</c:v>
                  </c:pt>
                  <c:pt idx="142">
                    <c:v>8.0000000000000004E-4</c:v>
                  </c:pt>
                  <c:pt idx="143">
                    <c:v>2.0000000000000001E-4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4.0000000000000002E-4</c:v>
                  </c:pt>
                  <c:pt idx="158">
                    <c:v>1.6999999999999999E-3</c:v>
                  </c:pt>
                  <c:pt idx="159">
                    <c:v>2.0000000000000001E-4</c:v>
                  </c:pt>
                  <c:pt idx="160">
                    <c:v>4.0000000000000002E-4</c:v>
                  </c:pt>
                  <c:pt idx="161">
                    <c:v>4.0000000000000002E-4</c:v>
                  </c:pt>
                  <c:pt idx="162">
                    <c:v>5.0000000000000001E-4</c:v>
                  </c:pt>
                  <c:pt idx="163">
                    <c:v>2.0000000000000001E-4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4.0000000000000002E-4</c:v>
                  </c:pt>
                  <c:pt idx="171">
                    <c:v>8.0000000000000004E-4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5.9999999999999995E-4</c:v>
                  </c:pt>
                  <c:pt idx="177">
                    <c:v>2.9999999999999997E-4</c:v>
                  </c:pt>
                  <c:pt idx="178">
                    <c:v>8.0000000000000004E-4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8.0000000000000004E-4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2.2000000000000001E-3</c:v>
                  </c:pt>
                  <c:pt idx="188">
                    <c:v>5.0000000000000001E-4</c:v>
                  </c:pt>
                  <c:pt idx="189">
                    <c:v>2.9999999999999997E-4</c:v>
                  </c:pt>
                  <c:pt idx="190">
                    <c:v>2.9999999999999997E-4</c:v>
                  </c:pt>
                  <c:pt idx="191">
                    <c:v>4.0000000000000002E-4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6.9999999999999999E-4</c:v>
                  </c:pt>
                  <c:pt idx="197">
                    <c:v>8.9999999999999998E-4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4.0000000000000002E-4</c:v>
                  </c:pt>
                  <c:pt idx="205">
                    <c:v>2.9999999999999997E-4</c:v>
                  </c:pt>
                  <c:pt idx="206">
                    <c:v>4.0000000000000002E-4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4.0000000000000002E-4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4.0000000000000002E-4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2.9999999999999997E-4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1.6000000000000001E-3</c:v>
                  </c:pt>
                  <c:pt idx="220">
                    <c:v>1.1000000000000001E-3</c:v>
                  </c:pt>
                  <c:pt idx="221">
                    <c:v>8.9999999999999998E-4</c:v>
                  </c:pt>
                  <c:pt idx="222">
                    <c:v>1.1000000000000001E-3</c:v>
                  </c:pt>
                  <c:pt idx="223">
                    <c:v>5.9999999999999995E-4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8.9999999999999998E-4</c:v>
                  </c:pt>
                  <c:pt idx="227">
                    <c:v>4.0000000000000002E-4</c:v>
                  </c:pt>
                  <c:pt idx="228">
                    <c:v>8.0000000000000004E-4</c:v>
                  </c:pt>
                  <c:pt idx="229">
                    <c:v>1.5E-3</c:v>
                  </c:pt>
                  <c:pt idx="230">
                    <c:v>8.0000000000000004E-4</c:v>
                  </c:pt>
                  <c:pt idx="231">
                    <c:v>1.2999999999999999E-3</c:v>
                  </c:pt>
                  <c:pt idx="232">
                    <c:v>4.0000000000000002E-4</c:v>
                  </c:pt>
                  <c:pt idx="233">
                    <c:v>5.9999999999999995E-4</c:v>
                  </c:pt>
                  <c:pt idx="234">
                    <c:v>4.0000000000000002E-4</c:v>
                  </c:pt>
                  <c:pt idx="235">
                    <c:v>5.9999999999999995E-4</c:v>
                  </c:pt>
                  <c:pt idx="236">
                    <c:v>1E-3</c:v>
                  </c:pt>
                  <c:pt idx="237">
                    <c:v>5.0000000000000001E-4</c:v>
                  </c:pt>
                  <c:pt idx="238">
                    <c:v>2.9999999999999997E-4</c:v>
                  </c:pt>
                  <c:pt idx="239">
                    <c:v>1.6999999999999999E-3</c:v>
                  </c:pt>
                  <c:pt idx="240">
                    <c:v>2.0000000000000001E-4</c:v>
                  </c:pt>
                  <c:pt idx="241">
                    <c:v>1E-3</c:v>
                  </c:pt>
                  <c:pt idx="242">
                    <c:v>8.0000000000000004E-4</c:v>
                  </c:pt>
                  <c:pt idx="243">
                    <c:v>5.9999999999999995E-4</c:v>
                  </c:pt>
                  <c:pt idx="244">
                    <c:v>8.9999999999999998E-4</c:v>
                  </c:pt>
                  <c:pt idx="245">
                    <c:v>4.0000000000000002E-4</c:v>
                  </c:pt>
                  <c:pt idx="246">
                    <c:v>5.0000000000000001E-4</c:v>
                  </c:pt>
                  <c:pt idx="247">
                    <c:v>5.9999999999999995E-4</c:v>
                  </c:pt>
                  <c:pt idx="248">
                    <c:v>1.4E-3</c:v>
                  </c:pt>
                  <c:pt idx="249">
                    <c:v>5.0000000000000001E-4</c:v>
                  </c:pt>
                  <c:pt idx="250">
                    <c:v>1.1999999999999999E-3</c:v>
                  </c:pt>
                  <c:pt idx="251">
                    <c:v>6.9999999999999999E-4</c:v>
                  </c:pt>
                  <c:pt idx="252">
                    <c:v>2.9999999999999997E-4</c:v>
                  </c:pt>
                  <c:pt idx="253">
                    <c:v>1.5E-3</c:v>
                  </c:pt>
                  <c:pt idx="254">
                    <c:v>8.9999999999999998E-4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8.9999999999999998E-4</c:v>
                  </c:pt>
                  <c:pt idx="258">
                    <c:v>2.9999999999999997E-4</c:v>
                  </c:pt>
                  <c:pt idx="259">
                    <c:v>1E-3</c:v>
                  </c:pt>
                  <c:pt idx="260">
                    <c:v>1.1999999999999999E-3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1.1000000000000001E-3</c:v>
                  </c:pt>
                  <c:pt idx="264">
                    <c:v>6.9999999999999999E-4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8.0000000000000004E-4</c:v>
                  </c:pt>
                  <c:pt idx="268">
                    <c:v>4.0000000000000002E-4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1E-4</c:v>
                  </c:pt>
                  <c:pt idx="273">
                    <c:v>2.0000000000000001E-4</c:v>
                  </c:pt>
                  <c:pt idx="274">
                    <c:v>8.0000000000000004E-4</c:v>
                  </c:pt>
                  <c:pt idx="275">
                    <c:v>1.1999999999999999E-3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1.2999999999999999E-3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2.0000000000000001E-4</c:v>
                  </c:pt>
                  <c:pt idx="282">
                    <c:v>1.2999999999999999E-3</c:v>
                  </c:pt>
                  <c:pt idx="283">
                    <c:v>2.9999999999999997E-4</c:v>
                  </c:pt>
                  <c:pt idx="284">
                    <c:v>2.0000000000000001E-4</c:v>
                  </c:pt>
                  <c:pt idx="285">
                    <c:v>2.0000000000000001E-4</c:v>
                  </c:pt>
                  <c:pt idx="286">
                    <c:v>4.0000000000000002E-4</c:v>
                  </c:pt>
                  <c:pt idx="287">
                    <c:v>2.0000000000000001E-4</c:v>
                  </c:pt>
                  <c:pt idx="288">
                    <c:v>2.0000000000000001E-4</c:v>
                  </c:pt>
                  <c:pt idx="289">
                    <c:v>4.0000000000000002E-4</c:v>
                  </c:pt>
                  <c:pt idx="290">
                    <c:v>6.9999999999999999E-4</c:v>
                  </c:pt>
                  <c:pt idx="291">
                    <c:v>1E-4</c:v>
                  </c:pt>
                  <c:pt idx="292">
                    <c:v>2.0000000000000001E-4</c:v>
                  </c:pt>
                  <c:pt idx="293">
                    <c:v>1.9E-3</c:v>
                  </c:pt>
                  <c:pt idx="294">
                    <c:v>1.1000000000000001E-3</c:v>
                  </c:pt>
                  <c:pt idx="295">
                    <c:v>5.9999999999999995E-4</c:v>
                  </c:pt>
                  <c:pt idx="296">
                    <c:v>8.0000000000000004E-4</c:v>
                  </c:pt>
                  <c:pt idx="297">
                    <c:v>2.9999999999999997E-4</c:v>
                  </c:pt>
                  <c:pt idx="298">
                    <c:v>8.9999999999999998E-4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  <c:pt idx="301">
                    <c:v>2.9999999999999997E-4</c:v>
                  </c:pt>
                  <c:pt idx="302">
                    <c:v>2.9999999999999997E-4</c:v>
                  </c:pt>
                  <c:pt idx="303">
                    <c:v>2.0000000000000001E-4</c:v>
                  </c:pt>
                  <c:pt idx="304">
                    <c:v>2.0000000000000001E-4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1.1000000000000001E-3</c:v>
                  </c:pt>
                  <c:pt idx="309">
                    <c:v>2.0000000000000001E-4</c:v>
                  </c:pt>
                  <c:pt idx="310">
                    <c:v>5.0000000000000001E-4</c:v>
                  </c:pt>
                  <c:pt idx="311">
                    <c:v>8.9999999999999998E-4</c:v>
                  </c:pt>
                  <c:pt idx="312">
                    <c:v>1.1999999999999999E-3</c:v>
                  </c:pt>
                  <c:pt idx="313">
                    <c:v>5.9999999999999995E-4</c:v>
                  </c:pt>
                  <c:pt idx="314">
                    <c:v>8.0000000000000004E-4</c:v>
                  </c:pt>
                  <c:pt idx="315">
                    <c:v>8.0000000000000004E-4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2.0000000000000001E-4</c:v>
                  </c:pt>
                  <c:pt idx="320">
                    <c:v>6.9999999999999999E-4</c:v>
                  </c:pt>
                  <c:pt idx="321">
                    <c:v>1E-3</c:v>
                  </c:pt>
                  <c:pt idx="322">
                    <c:v>2.9999999999999997E-4</c:v>
                  </c:pt>
                  <c:pt idx="323">
                    <c:v>1E-4</c:v>
                  </c:pt>
                  <c:pt idx="324">
                    <c:v>2.0000000000000001E-4</c:v>
                  </c:pt>
                  <c:pt idx="325">
                    <c:v>5.0000000000000001E-4</c:v>
                  </c:pt>
                  <c:pt idx="326">
                    <c:v>5.9999999999999995E-4</c:v>
                  </c:pt>
                  <c:pt idx="327">
                    <c:v>5.9999999999999995E-4</c:v>
                  </c:pt>
                  <c:pt idx="328">
                    <c:v>2.0000000000000001E-4</c:v>
                  </c:pt>
                  <c:pt idx="329">
                    <c:v>6.9999999999999999E-4</c:v>
                  </c:pt>
                  <c:pt idx="330">
                    <c:v>5.9999999999999995E-4</c:v>
                  </c:pt>
                  <c:pt idx="331">
                    <c:v>1E-3</c:v>
                  </c:pt>
                  <c:pt idx="332">
                    <c:v>1E-3</c:v>
                  </c:pt>
                  <c:pt idx="333">
                    <c:v>1E-3</c:v>
                  </c:pt>
                  <c:pt idx="334">
                    <c:v>6.9999999999999999E-4</c:v>
                  </c:pt>
                  <c:pt idx="335">
                    <c:v>2E-3</c:v>
                  </c:pt>
                  <c:pt idx="336">
                    <c:v>1.9E-3</c:v>
                  </c:pt>
                  <c:pt idx="337">
                    <c:v>6.9999999999999999E-4</c:v>
                  </c:pt>
                  <c:pt idx="338">
                    <c:v>2.8999999999999998E-3</c:v>
                  </c:pt>
                  <c:pt idx="339">
                    <c:v>2.0999999999999999E-3</c:v>
                  </c:pt>
                  <c:pt idx="340">
                    <c:v>5.0000000000000001E-4</c:v>
                  </c:pt>
                  <c:pt idx="341">
                    <c:v>1.1999999999999999E-3</c:v>
                  </c:pt>
                  <c:pt idx="342">
                    <c:v>1.1000000000000001E-3</c:v>
                  </c:pt>
                  <c:pt idx="343">
                    <c:v>1E-3</c:v>
                  </c:pt>
                  <c:pt idx="344">
                    <c:v>2.3999999999999998E-3</c:v>
                  </c:pt>
                  <c:pt idx="345">
                    <c:v>1.1999999999999999E-3</c:v>
                  </c:pt>
                  <c:pt idx="346">
                    <c:v>2.2000000000000001E-3</c:v>
                  </c:pt>
                  <c:pt idx="347">
                    <c:v>1.1000000000000001E-3</c:v>
                  </c:pt>
                  <c:pt idx="348">
                    <c:v>5.9999999999999995E-4</c:v>
                  </c:pt>
                  <c:pt idx="349">
                    <c:v>1.4E-3</c:v>
                  </c:pt>
                  <c:pt idx="350">
                    <c:v>6.9999999999999999E-4</c:v>
                  </c:pt>
                  <c:pt idx="351">
                    <c:v>8.9999999999999998E-4</c:v>
                  </c:pt>
                  <c:pt idx="352">
                    <c:v>1.2999999999999999E-3</c:v>
                  </c:pt>
                  <c:pt idx="353">
                    <c:v>6.9999999999999999E-4</c:v>
                  </c:pt>
                  <c:pt idx="354">
                    <c:v>8.9999999999999998E-4</c:v>
                  </c:pt>
                  <c:pt idx="355">
                    <c:v>1.4E-3</c:v>
                  </c:pt>
                  <c:pt idx="356">
                    <c:v>1.9E-3</c:v>
                  </c:pt>
                  <c:pt idx="357">
                    <c:v>0</c:v>
                  </c:pt>
                  <c:pt idx="358">
                    <c:v>2.5000000000000001E-3</c:v>
                  </c:pt>
                  <c:pt idx="359">
                    <c:v>1.8E-3</c:v>
                  </c:pt>
                  <c:pt idx="360">
                    <c:v>6.9999999999999999E-4</c:v>
                  </c:pt>
                  <c:pt idx="361">
                    <c:v>5.0000000000000001E-4</c:v>
                  </c:pt>
                  <c:pt idx="36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6">
                  <c:v>7.5257960001181345E-2</c:v>
                </c:pt>
                <c:pt idx="27">
                  <c:v>7.5257960001181345E-2</c:v>
                </c:pt>
                <c:pt idx="33">
                  <c:v>7.5811529997736216E-2</c:v>
                </c:pt>
                <c:pt idx="39">
                  <c:v>8.8009059996693395E-2</c:v>
                </c:pt>
                <c:pt idx="41">
                  <c:v>8.3866919994761702E-2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65">
                  <c:v>9.6119699999690056E-2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F-41AF-907A-A8F16CC64567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8">
                  <c:v>9.0417159997741692E-2</c:v>
                </c:pt>
                <c:pt idx="9">
                  <c:v>9.1802510003617499E-2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22">
                  <c:v>7.137082999543054E-2</c:v>
                </c:pt>
                <c:pt idx="23">
                  <c:v>7.1676179999485612E-2</c:v>
                </c:pt>
                <c:pt idx="25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4">
                  <c:v>7.6397209995775484E-2</c:v>
                </c:pt>
                <c:pt idx="35">
                  <c:v>7.7982939998037182E-2</c:v>
                </c:pt>
                <c:pt idx="38">
                  <c:v>8.2882339993375354E-2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F-41AF-907A-A8F16CC64567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10">
                  <c:v>0</c:v>
                </c:pt>
                <c:pt idx="21">
                  <c:v>7.4049779999768361E-2</c:v>
                </c:pt>
                <c:pt idx="24">
                  <c:v>7.2168699996836949E-2</c:v>
                </c:pt>
                <c:pt idx="36">
                  <c:v>7.3046279998379759E-2</c:v>
                </c:pt>
                <c:pt idx="37">
                  <c:v>8.196093999868026E-2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119">
                  <c:v>9.8701359995175153E-2</c:v>
                </c:pt>
                <c:pt idx="181">
                  <c:v>0.10106662000180222</c:v>
                </c:pt>
                <c:pt idx="187">
                  <c:v>0.10721835999720497</c:v>
                </c:pt>
                <c:pt idx="218">
                  <c:v>0.11303530999430222</c:v>
                </c:pt>
                <c:pt idx="240">
                  <c:v>0.11997390000033192</c:v>
                </c:pt>
                <c:pt idx="357">
                  <c:v>0.13435083979857154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F-41AF-907A-A8F16CC64567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50">
                  <c:v>0.30478068021329818</c:v>
                </c:pt>
                <c:pt idx="51">
                  <c:v>0.30331631998706143</c:v>
                </c:pt>
                <c:pt idx="52">
                  <c:v>0.30440734986041207</c:v>
                </c:pt>
                <c:pt idx="53">
                  <c:v>0.30421804991783574</c:v>
                </c:pt>
                <c:pt idx="54">
                  <c:v>0.3046930298442021</c:v>
                </c:pt>
                <c:pt idx="55">
                  <c:v>0.30449838004278718</c:v>
                </c:pt>
                <c:pt idx="56">
                  <c:v>0.30490908000501804</c:v>
                </c:pt>
                <c:pt idx="57">
                  <c:v>0.3044144297746243</c:v>
                </c:pt>
                <c:pt idx="58">
                  <c:v>0.30818405983154662</c:v>
                </c:pt>
                <c:pt idx="59">
                  <c:v>0.30455368989350973</c:v>
                </c:pt>
                <c:pt idx="60">
                  <c:v>0.30445903991494561</c:v>
                </c:pt>
                <c:pt idx="61">
                  <c:v>0.30440010980237275</c:v>
                </c:pt>
                <c:pt idx="62">
                  <c:v>0.30846973981533665</c:v>
                </c:pt>
                <c:pt idx="63">
                  <c:v>0.30504471985477721</c:v>
                </c:pt>
                <c:pt idx="64">
                  <c:v>0.30475007022323553</c:v>
                </c:pt>
                <c:pt idx="66">
                  <c:v>0.30526077000831719</c:v>
                </c:pt>
                <c:pt idx="67">
                  <c:v>0.30543574998591794</c:v>
                </c:pt>
                <c:pt idx="68">
                  <c:v>0.30574109980079811</c:v>
                </c:pt>
                <c:pt idx="69">
                  <c:v>0.30491073022130877</c:v>
                </c:pt>
                <c:pt idx="70">
                  <c:v>0.3035160801227903</c:v>
                </c:pt>
                <c:pt idx="71">
                  <c:v>0.30492142993171001</c:v>
                </c:pt>
                <c:pt idx="72">
                  <c:v>0.30562677999841981</c:v>
                </c:pt>
                <c:pt idx="73">
                  <c:v>0.30479106009443058</c:v>
                </c:pt>
                <c:pt idx="74">
                  <c:v>0.30439641016710084</c:v>
                </c:pt>
                <c:pt idx="75">
                  <c:v>0.30527138987963554</c:v>
                </c:pt>
                <c:pt idx="76">
                  <c:v>0.30537674003426218</c:v>
                </c:pt>
                <c:pt idx="77">
                  <c:v>0.30528743991453666</c:v>
                </c:pt>
                <c:pt idx="78">
                  <c:v>0.30485707012121566</c:v>
                </c:pt>
                <c:pt idx="79">
                  <c:v>0.30516241993609583</c:v>
                </c:pt>
                <c:pt idx="80">
                  <c:v>0.30535879980016034</c:v>
                </c:pt>
                <c:pt idx="81">
                  <c:v>0.30476415020530112</c:v>
                </c:pt>
                <c:pt idx="82">
                  <c:v>0.30432843009475619</c:v>
                </c:pt>
                <c:pt idx="83">
                  <c:v>0.30516949985030806</c:v>
                </c:pt>
                <c:pt idx="84">
                  <c:v>0.30453378007223364</c:v>
                </c:pt>
                <c:pt idx="85">
                  <c:v>0.30520340980729088</c:v>
                </c:pt>
                <c:pt idx="86">
                  <c:v>0.30494448004174046</c:v>
                </c:pt>
                <c:pt idx="87">
                  <c:v>0.30521410999062937</c:v>
                </c:pt>
                <c:pt idx="88">
                  <c:v>0.30595517990877852</c:v>
                </c:pt>
                <c:pt idx="89">
                  <c:v>0.30471946022589691</c:v>
                </c:pt>
                <c:pt idx="90">
                  <c:v>0.30562480994558427</c:v>
                </c:pt>
                <c:pt idx="91">
                  <c:v>0.30539443981979275</c:v>
                </c:pt>
                <c:pt idx="92">
                  <c:v>0.30489979005506029</c:v>
                </c:pt>
                <c:pt idx="93">
                  <c:v>0.30460513995785732</c:v>
                </c:pt>
                <c:pt idx="94">
                  <c:v>0.30511048989137635</c:v>
                </c:pt>
                <c:pt idx="95">
                  <c:v>0.30497477020253427</c:v>
                </c:pt>
                <c:pt idx="96">
                  <c:v>0.30771583999012364</c:v>
                </c:pt>
                <c:pt idx="97">
                  <c:v>0.30438547000085237</c:v>
                </c:pt>
                <c:pt idx="98">
                  <c:v>0.30682653983240016</c:v>
                </c:pt>
                <c:pt idx="99">
                  <c:v>0.30639082018751651</c:v>
                </c:pt>
                <c:pt idx="100">
                  <c:v>0.3064604500104906</c:v>
                </c:pt>
                <c:pt idx="101">
                  <c:v>0.30540152019966627</c:v>
                </c:pt>
                <c:pt idx="102">
                  <c:v>0.30496580008184537</c:v>
                </c:pt>
                <c:pt idx="103">
                  <c:v>0.30690686983143678</c:v>
                </c:pt>
                <c:pt idx="104">
                  <c:v>0.3053711501925136</c:v>
                </c:pt>
                <c:pt idx="105">
                  <c:v>0.30605148010363337</c:v>
                </c:pt>
                <c:pt idx="106">
                  <c:v>0.30605682996247197</c:v>
                </c:pt>
                <c:pt idx="107">
                  <c:v>0.30506752997462172</c:v>
                </c:pt>
                <c:pt idx="108">
                  <c:v>0.30523180976888398</c:v>
                </c:pt>
                <c:pt idx="109">
                  <c:v>0.30667287990218028</c:v>
                </c:pt>
                <c:pt idx="110">
                  <c:v>0.30814251014089677</c:v>
                </c:pt>
                <c:pt idx="111">
                  <c:v>0.30494785984774353</c:v>
                </c:pt>
                <c:pt idx="112">
                  <c:v>0.30375320988241583</c:v>
                </c:pt>
                <c:pt idx="113">
                  <c:v>0.3055174902183353</c:v>
                </c:pt>
                <c:pt idx="114">
                  <c:v>0.30565855976601597</c:v>
                </c:pt>
                <c:pt idx="115">
                  <c:v>0.30493353987549199</c:v>
                </c:pt>
                <c:pt idx="116">
                  <c:v>0.30603889018675545</c:v>
                </c:pt>
                <c:pt idx="117">
                  <c:v>0.30530317012016894</c:v>
                </c:pt>
                <c:pt idx="118">
                  <c:v>0.30561386978661176</c:v>
                </c:pt>
                <c:pt idx="120">
                  <c:v>0.30548884980817093</c:v>
                </c:pt>
                <c:pt idx="121">
                  <c:v>0.30569419978564838</c:v>
                </c:pt>
                <c:pt idx="122">
                  <c:v>0.30559954981436022</c:v>
                </c:pt>
                <c:pt idx="123">
                  <c:v>0.30670490012562368</c:v>
                </c:pt>
                <c:pt idx="124">
                  <c:v>0.30466917993908282</c:v>
                </c:pt>
                <c:pt idx="125">
                  <c:v>0.30591024994646432</c:v>
                </c:pt>
                <c:pt idx="126">
                  <c:v>0.30617453003651462</c:v>
                </c:pt>
                <c:pt idx="127">
                  <c:v>0.30693157015775796</c:v>
                </c:pt>
                <c:pt idx="128">
                  <c:v>0.3057369201851543</c:v>
                </c:pt>
                <c:pt idx="129">
                  <c:v>0.30894955993426265</c:v>
                </c:pt>
                <c:pt idx="130">
                  <c:v>0.30842989002121612</c:v>
                </c:pt>
                <c:pt idx="131">
                  <c:v>0.30775129016546998</c:v>
                </c:pt>
                <c:pt idx="132">
                  <c:v>0.30813696997938678</c:v>
                </c:pt>
                <c:pt idx="133">
                  <c:v>0.30760125003871508</c:v>
                </c:pt>
                <c:pt idx="134">
                  <c:v>0.30834231996414019</c:v>
                </c:pt>
                <c:pt idx="135">
                  <c:v>0.30931195012090029</c:v>
                </c:pt>
                <c:pt idx="136">
                  <c:v>0.3098922802018933</c:v>
                </c:pt>
                <c:pt idx="137">
                  <c:v>0.3079976300286944</c:v>
                </c:pt>
                <c:pt idx="138">
                  <c:v>0.30811367988644633</c:v>
                </c:pt>
                <c:pt idx="139">
                  <c:v>0.30777796007168945</c:v>
                </c:pt>
                <c:pt idx="140">
                  <c:v>0.30828331000520848</c:v>
                </c:pt>
                <c:pt idx="141">
                  <c:v>0.30808866020379355</c:v>
                </c:pt>
                <c:pt idx="142">
                  <c:v>0.30965293995541288</c:v>
                </c:pt>
                <c:pt idx="143">
                  <c:v>0.30759400998067576</c:v>
                </c:pt>
                <c:pt idx="144">
                  <c:v>0.3075582901146845</c:v>
                </c:pt>
                <c:pt idx="145">
                  <c:v>0.30776898995100055</c:v>
                </c:pt>
                <c:pt idx="146">
                  <c:v>0.31187433982995572</c:v>
                </c:pt>
                <c:pt idx="147">
                  <c:v>0.3078796899644658</c:v>
                </c:pt>
                <c:pt idx="148">
                  <c:v>0.30828504006785806</c:v>
                </c:pt>
                <c:pt idx="149">
                  <c:v>0.30774932012718637</c:v>
                </c:pt>
                <c:pt idx="150">
                  <c:v>0.30795467010466382</c:v>
                </c:pt>
                <c:pt idx="151">
                  <c:v>0.30754034988058265</c:v>
                </c:pt>
                <c:pt idx="152">
                  <c:v>0.30900462980207521</c:v>
                </c:pt>
                <c:pt idx="153">
                  <c:v>0.30774569985806011</c:v>
                </c:pt>
                <c:pt idx="154">
                  <c:v>0.30871533002209617</c:v>
                </c:pt>
                <c:pt idx="155">
                  <c:v>0.30780101017444395</c:v>
                </c:pt>
                <c:pt idx="156">
                  <c:v>0.30901171018194873</c:v>
                </c:pt>
                <c:pt idx="157">
                  <c:v>0.30811706016538665</c:v>
                </c:pt>
                <c:pt idx="158">
                  <c:v>0.30758134022471495</c:v>
                </c:pt>
                <c:pt idx="159">
                  <c:v>0.30858668977452908</c:v>
                </c:pt>
                <c:pt idx="160">
                  <c:v>0.30759203993511619</c:v>
                </c:pt>
                <c:pt idx="161">
                  <c:v>0.30799739003850846</c:v>
                </c:pt>
                <c:pt idx="162">
                  <c:v>0.30723129996476928</c:v>
                </c:pt>
                <c:pt idx="163">
                  <c:v>0.30834734999370994</c:v>
                </c:pt>
                <c:pt idx="164">
                  <c:v>0.3113580501958495</c:v>
                </c:pt>
                <c:pt idx="165">
                  <c:v>0.30943303000822198</c:v>
                </c:pt>
                <c:pt idx="166">
                  <c:v>0.30923838020680705</c:v>
                </c:pt>
                <c:pt idx="167">
                  <c:v>0.30874372998368926</c:v>
                </c:pt>
                <c:pt idx="168">
                  <c:v>0.31030801019369392</c:v>
                </c:pt>
                <c:pt idx="169">
                  <c:v>0.30774908013700042</c:v>
                </c:pt>
                <c:pt idx="170">
                  <c:v>0.30890438998176251</c:v>
                </c:pt>
                <c:pt idx="171">
                  <c:v>0.30820974009111524</c:v>
                </c:pt>
                <c:pt idx="172">
                  <c:v>0.30891509015782503</c:v>
                </c:pt>
                <c:pt idx="173">
                  <c:v>0.30862044006062206</c:v>
                </c:pt>
                <c:pt idx="174">
                  <c:v>0.30898471998079913</c:v>
                </c:pt>
                <c:pt idx="175">
                  <c:v>0.3092900697956793</c:v>
                </c:pt>
                <c:pt idx="176">
                  <c:v>0.30985434984177118</c:v>
                </c:pt>
                <c:pt idx="177">
                  <c:v>0.30967575007525738</c:v>
                </c:pt>
                <c:pt idx="178">
                  <c:v>0.30830242002411978</c:v>
                </c:pt>
                <c:pt idx="179">
                  <c:v>0.30970776983303949</c:v>
                </c:pt>
                <c:pt idx="180">
                  <c:v>0.30887377998442389</c:v>
                </c:pt>
                <c:pt idx="182">
                  <c:v>0.30885946001217235</c:v>
                </c:pt>
                <c:pt idx="183">
                  <c:v>0.30867016006232006</c:v>
                </c:pt>
                <c:pt idx="184">
                  <c:v>0.30963979022635613</c:v>
                </c:pt>
                <c:pt idx="185">
                  <c:v>0.3089504901872715</c:v>
                </c:pt>
                <c:pt idx="186">
                  <c:v>0.10828625980502693</c:v>
                </c:pt>
                <c:pt idx="188">
                  <c:v>0.10615226984373294</c:v>
                </c:pt>
                <c:pt idx="189">
                  <c:v>0.10716832004254684</c:v>
                </c:pt>
                <c:pt idx="190">
                  <c:v>0.10584865009150235</c:v>
                </c:pt>
                <c:pt idx="191">
                  <c:v>0.10792897995270323</c:v>
                </c:pt>
                <c:pt idx="192">
                  <c:v>0.10778429014317226</c:v>
                </c:pt>
                <c:pt idx="193">
                  <c:v>0.10848964020988205</c:v>
                </c:pt>
                <c:pt idx="194">
                  <c:v>0.10629499007336562</c:v>
                </c:pt>
                <c:pt idx="195">
                  <c:v>0.10820033996424172</c:v>
                </c:pt>
                <c:pt idx="196">
                  <c:v>0.10656996988109313</c:v>
                </c:pt>
                <c:pt idx="197">
                  <c:v>0.10685564986488316</c:v>
                </c:pt>
                <c:pt idx="198">
                  <c:v>0.10676635021081893</c:v>
                </c:pt>
                <c:pt idx="199">
                  <c:v>0.10627169998042518</c:v>
                </c:pt>
                <c:pt idx="200">
                  <c:v>0.10653598007775145</c:v>
                </c:pt>
                <c:pt idx="201">
                  <c:v>0.10724667999602389</c:v>
                </c:pt>
                <c:pt idx="202">
                  <c:v>0.10935203000553884</c:v>
                </c:pt>
                <c:pt idx="203">
                  <c:v>0.10732166014349787</c:v>
                </c:pt>
                <c:pt idx="204">
                  <c:v>0.10803236006177031</c:v>
                </c:pt>
                <c:pt idx="205">
                  <c:v>0.10737870004959404</c:v>
                </c:pt>
                <c:pt idx="206">
                  <c:v>0.10808405010902788</c:v>
                </c:pt>
                <c:pt idx="207">
                  <c:v>0.10731969009793829</c:v>
                </c:pt>
                <c:pt idx="208">
                  <c:v>0.10832504011341371</c:v>
                </c:pt>
                <c:pt idx="209">
                  <c:v>0.10729105014615925</c:v>
                </c:pt>
                <c:pt idx="210">
                  <c:v>0.10739639983512461</c:v>
                </c:pt>
                <c:pt idx="211">
                  <c:v>0.1075070998413139</c:v>
                </c:pt>
                <c:pt idx="212">
                  <c:v>0.10805705991515424</c:v>
                </c:pt>
                <c:pt idx="213">
                  <c:v>0.10864809017220978</c:v>
                </c:pt>
                <c:pt idx="214">
                  <c:v>0.10902842013456393</c:v>
                </c:pt>
                <c:pt idx="215">
                  <c:v>0.10793376999208704</c:v>
                </c:pt>
                <c:pt idx="216">
                  <c:v>0.10883912018471165</c:v>
                </c:pt>
                <c:pt idx="217">
                  <c:v>0.10669443004735513</c:v>
                </c:pt>
                <c:pt idx="219">
                  <c:v>0.11766894984612009</c:v>
                </c:pt>
                <c:pt idx="220">
                  <c:v>0.11987430015869904</c:v>
                </c:pt>
                <c:pt idx="221">
                  <c:v>0.11875998019240797</c:v>
                </c:pt>
                <c:pt idx="222">
                  <c:v>0.11726532979810145</c:v>
                </c:pt>
                <c:pt idx="223">
                  <c:v>0.11923496011877432</c:v>
                </c:pt>
                <c:pt idx="224">
                  <c:v>0.11744030977570219</c:v>
                </c:pt>
                <c:pt idx="225">
                  <c:v>0.11912063985073473</c:v>
                </c:pt>
                <c:pt idx="226">
                  <c:v>0.11682598988409154</c:v>
                </c:pt>
                <c:pt idx="227">
                  <c:v>0.12033133985096356</c:v>
                </c:pt>
                <c:pt idx="228">
                  <c:v>0.11850097010756144</c:v>
                </c:pt>
                <c:pt idx="229">
                  <c:v>0.11738665014127037</c:v>
                </c:pt>
                <c:pt idx="230">
                  <c:v>0.11999199977435637</c:v>
                </c:pt>
                <c:pt idx="231">
                  <c:v>0.12087232981139096</c:v>
                </c:pt>
                <c:pt idx="232">
                  <c:v>0.11904903998220107</c:v>
                </c:pt>
                <c:pt idx="233">
                  <c:v>0.11935438979708124</c:v>
                </c:pt>
                <c:pt idx="234">
                  <c:v>0.11885974003234878</c:v>
                </c:pt>
                <c:pt idx="235">
                  <c:v>0.11792401983984746</c:v>
                </c:pt>
                <c:pt idx="236">
                  <c:v>0.12080072994285729</c:v>
                </c:pt>
                <c:pt idx="237">
                  <c:v>0.11770607993821613</c:v>
                </c:pt>
                <c:pt idx="238">
                  <c:v>0.12081143011891982</c:v>
                </c:pt>
                <c:pt idx="239">
                  <c:v>0.12108106006780872</c:v>
                </c:pt>
                <c:pt idx="241">
                  <c:v>0.11927744006970897</c:v>
                </c:pt>
                <c:pt idx="242">
                  <c:v>0.1186524200020358</c:v>
                </c:pt>
                <c:pt idx="243">
                  <c:v>0.12395777017081855</c:v>
                </c:pt>
                <c:pt idx="244">
                  <c:v>0.12232204976317007</c:v>
                </c:pt>
                <c:pt idx="245">
                  <c:v>0.12096312000358012</c:v>
                </c:pt>
                <c:pt idx="246">
                  <c:v>0.11972739984776126</c:v>
                </c:pt>
                <c:pt idx="247">
                  <c:v>0.12196847001905553</c:v>
                </c:pt>
                <c:pt idx="248">
                  <c:v>0.12203274999046698</c:v>
                </c:pt>
                <c:pt idx="249">
                  <c:v>0.12327916984941112</c:v>
                </c:pt>
                <c:pt idx="250">
                  <c:v>0.12204345016652951</c:v>
                </c:pt>
                <c:pt idx="251">
                  <c:v>0.12120772979687899</c:v>
                </c:pt>
                <c:pt idx="252">
                  <c:v>0.12014879998605466</c:v>
                </c:pt>
                <c:pt idx="253">
                  <c:v>0.11885415019060019</c:v>
                </c:pt>
                <c:pt idx="254">
                  <c:v>0.12191843018808868</c:v>
                </c:pt>
                <c:pt idx="255">
                  <c:v>0.12092377987573855</c:v>
                </c:pt>
                <c:pt idx="256">
                  <c:v>0.12192912989121396</c:v>
                </c:pt>
                <c:pt idx="257">
                  <c:v>0.12089340986858588</c:v>
                </c:pt>
                <c:pt idx="258">
                  <c:v>0.12013448001380311</c:v>
                </c:pt>
                <c:pt idx="259">
                  <c:v>0.12170411008264637</c:v>
                </c:pt>
                <c:pt idx="260">
                  <c:v>0.11710945983941201</c:v>
                </c:pt>
                <c:pt idx="261">
                  <c:v>0.1196737402206054</c:v>
                </c:pt>
                <c:pt idx="262">
                  <c:v>0.12461480998899788</c:v>
                </c:pt>
                <c:pt idx="263">
                  <c:v>0.11908444001164753</c:v>
                </c:pt>
                <c:pt idx="264">
                  <c:v>0.11900584006798454</c:v>
                </c:pt>
                <c:pt idx="265">
                  <c:v>0.121486170188291</c:v>
                </c:pt>
                <c:pt idx="266">
                  <c:v>0.12069152000185568</c:v>
                </c:pt>
                <c:pt idx="267">
                  <c:v>0.11986114995670505</c:v>
                </c:pt>
                <c:pt idx="268">
                  <c:v>0.11903077991883038</c:v>
                </c:pt>
                <c:pt idx="269">
                  <c:v>0.1212575301178731</c:v>
                </c:pt>
                <c:pt idx="270">
                  <c:v>0.12046287993143778</c:v>
                </c:pt>
                <c:pt idx="271">
                  <c:v>0.12103250983636826</c:v>
                </c:pt>
                <c:pt idx="272">
                  <c:v>0.12043785977584776</c:v>
                </c:pt>
                <c:pt idx="273">
                  <c:v>0.12114320984255755</c:v>
                </c:pt>
                <c:pt idx="274">
                  <c:v>0.12140748993988382</c:v>
                </c:pt>
                <c:pt idx="275">
                  <c:v>0.11701283981528832</c:v>
                </c:pt>
                <c:pt idx="276">
                  <c:v>0.12190922007721383</c:v>
                </c:pt>
                <c:pt idx="277">
                  <c:v>0.12061456981609808</c:v>
                </c:pt>
                <c:pt idx="278">
                  <c:v>0.1132788497779984</c:v>
                </c:pt>
                <c:pt idx="279">
                  <c:v>0.1210841998909018</c:v>
                </c:pt>
                <c:pt idx="280">
                  <c:v>0.12108955021540169</c:v>
                </c:pt>
                <c:pt idx="281">
                  <c:v>0.1220949002308771</c:v>
                </c:pt>
                <c:pt idx="282">
                  <c:v>0.12135918016429059</c:v>
                </c:pt>
                <c:pt idx="283">
                  <c:v>0.12226452988397796</c:v>
                </c:pt>
                <c:pt idx="284">
                  <c:v>0.12396988010732457</c:v>
                </c:pt>
                <c:pt idx="285">
                  <c:v>0.1205752301539178</c:v>
                </c:pt>
                <c:pt idx="286">
                  <c:v>0.12098057979892474</c:v>
                </c:pt>
                <c:pt idx="287">
                  <c:v>0.12086091013770783</c:v>
                </c:pt>
                <c:pt idx="288">
                  <c:v>0.12483053985488368</c:v>
                </c:pt>
                <c:pt idx="289">
                  <c:v>0.12133589007135015</c:v>
                </c:pt>
                <c:pt idx="290">
                  <c:v>0.11994123997283168</c:v>
                </c:pt>
                <c:pt idx="291">
                  <c:v>0.12261621989455307</c:v>
                </c:pt>
                <c:pt idx="292">
                  <c:v>0.12092156984726898</c:v>
                </c:pt>
                <c:pt idx="293">
                  <c:v>0.12330724998173537</c:v>
                </c:pt>
                <c:pt idx="294">
                  <c:v>0.11951259977649897</c:v>
                </c:pt>
                <c:pt idx="295">
                  <c:v>0.12438758014468476</c:v>
                </c:pt>
                <c:pt idx="296">
                  <c:v>0.12209293018531753</c:v>
                </c:pt>
                <c:pt idx="297">
                  <c:v>0.12227326001448091</c:v>
                </c:pt>
                <c:pt idx="298">
                  <c:v>0.12047861013707006</c:v>
                </c:pt>
                <c:pt idx="299">
                  <c:v>0.12748203983937856</c:v>
                </c:pt>
                <c:pt idx="300">
                  <c:v>0.13178738984424854</c:v>
                </c:pt>
                <c:pt idx="301">
                  <c:v>0.13115167006617412</c:v>
                </c:pt>
                <c:pt idx="302">
                  <c:v>0.13076236999768298</c:v>
                </c:pt>
                <c:pt idx="303">
                  <c:v>0.12775339985091705</c:v>
                </c:pt>
                <c:pt idx="304">
                  <c:v>0.12811767977837007</c:v>
                </c:pt>
                <c:pt idx="305">
                  <c:v>0.13082303016562946</c:v>
                </c:pt>
                <c:pt idx="306">
                  <c:v>0.13189801001135493</c:v>
                </c:pt>
                <c:pt idx="307">
                  <c:v>0.1263390799285844</c:v>
                </c:pt>
                <c:pt idx="308">
                  <c:v>0.12821405980503187</c:v>
                </c:pt>
                <c:pt idx="309">
                  <c:v>0.13150509013939882</c:v>
                </c:pt>
                <c:pt idx="310">
                  <c:v>0.13195143012126209</c:v>
                </c:pt>
                <c:pt idx="311">
                  <c:v>0.13071570996544324</c:v>
                </c:pt>
                <c:pt idx="312">
                  <c:v>0.12385677976999432</c:v>
                </c:pt>
                <c:pt idx="313">
                  <c:v>0.12792105992411962</c:v>
                </c:pt>
                <c:pt idx="314">
                  <c:v>0.12673175981035456</c:v>
                </c:pt>
                <c:pt idx="315">
                  <c:v>0.13123710994113935</c:v>
                </c:pt>
                <c:pt idx="316">
                  <c:v>0.12794245981058339</c:v>
                </c:pt>
                <c:pt idx="317">
                  <c:v>0.12770673982595326</c:v>
                </c:pt>
                <c:pt idx="318">
                  <c:v>0.13081209000665694</c:v>
                </c:pt>
                <c:pt idx="319">
                  <c:v>0.12761744017188903</c:v>
                </c:pt>
                <c:pt idx="320">
                  <c:v>0.1286924200176145</c:v>
                </c:pt>
                <c:pt idx="321">
                  <c:v>0.13059776990121463</c:v>
                </c:pt>
                <c:pt idx="322">
                  <c:v>0.13217274982889649</c:v>
                </c:pt>
                <c:pt idx="323">
                  <c:v>0.12821381982212188</c:v>
                </c:pt>
                <c:pt idx="324">
                  <c:v>0.12838879979972262</c:v>
                </c:pt>
                <c:pt idx="325">
                  <c:v>0.13120115009223809</c:v>
                </c:pt>
                <c:pt idx="326">
                  <c:v>0.13198683015070856</c:v>
                </c:pt>
                <c:pt idx="327">
                  <c:v>0.12829217977559892</c:v>
                </c:pt>
                <c:pt idx="328">
                  <c:v>0.13129753012617584</c:v>
                </c:pt>
                <c:pt idx="329">
                  <c:v>0.1283671599230729</c:v>
                </c:pt>
                <c:pt idx="330">
                  <c:v>0.1282528401206946</c:v>
                </c:pt>
                <c:pt idx="331">
                  <c:v>0.13452472983044572</c:v>
                </c:pt>
                <c:pt idx="332">
                  <c:v>0.13293008007894969</c:v>
                </c:pt>
                <c:pt idx="333">
                  <c:v>0.13259608985390514</c:v>
                </c:pt>
                <c:pt idx="334">
                  <c:v>0.13180144013313111</c:v>
                </c:pt>
                <c:pt idx="335">
                  <c:v>0.12847642000269843</c:v>
                </c:pt>
                <c:pt idx="336">
                  <c:v>0.1269871199328918</c:v>
                </c:pt>
                <c:pt idx="337">
                  <c:v>0.13193346018670127</c:v>
                </c:pt>
                <c:pt idx="338">
                  <c:v>0.12683880986151053</c:v>
                </c:pt>
                <c:pt idx="339">
                  <c:v>0.13141378981526941</c:v>
                </c:pt>
                <c:pt idx="340">
                  <c:v>0.13321913986874279</c:v>
                </c:pt>
                <c:pt idx="341">
                  <c:v>0.13177979979809606</c:v>
                </c:pt>
                <c:pt idx="342">
                  <c:v>0.13408514993352583</c:v>
                </c:pt>
                <c:pt idx="343">
                  <c:v>0.12939049986016471</c:v>
                </c:pt>
                <c:pt idx="344">
                  <c:v>0.13169584999559447</c:v>
                </c:pt>
                <c:pt idx="345">
                  <c:v>0.12925115990219638</c:v>
                </c:pt>
                <c:pt idx="346">
                  <c:v>0.13345651007693959</c:v>
                </c:pt>
                <c:pt idx="347">
                  <c:v>0.13313148997258395</c:v>
                </c:pt>
                <c:pt idx="348">
                  <c:v>0.13293684016389307</c:v>
                </c:pt>
                <c:pt idx="349">
                  <c:v>0.13364219022332691</c:v>
                </c:pt>
                <c:pt idx="350">
                  <c:v>0.13181182002153946</c:v>
                </c:pt>
                <c:pt idx="351">
                  <c:v>0.13135289012279827</c:v>
                </c:pt>
                <c:pt idx="352">
                  <c:v>0.13421716998709599</c:v>
                </c:pt>
                <c:pt idx="353">
                  <c:v>0.13242252010968514</c:v>
                </c:pt>
                <c:pt idx="354">
                  <c:v>0.13371519985958003</c:v>
                </c:pt>
                <c:pt idx="355">
                  <c:v>0.13145627022458939</c:v>
                </c:pt>
                <c:pt idx="356">
                  <c:v>0.13403124985052273</c:v>
                </c:pt>
                <c:pt idx="358">
                  <c:v>0.13210260987398215</c:v>
                </c:pt>
                <c:pt idx="359">
                  <c:v>0.13128828985645669</c:v>
                </c:pt>
                <c:pt idx="360">
                  <c:v>0.13512392994016409</c:v>
                </c:pt>
                <c:pt idx="361">
                  <c:v>0.13362928001879482</c:v>
                </c:pt>
                <c:pt idx="362">
                  <c:v>0.13493462999758776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F-41AF-907A-A8F16CC64567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F-41AF-907A-A8F16CC64567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F-41AF-907A-A8F16CC64567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8">
                  <c:v>1.2052102015999719</c:v>
                </c:pt>
                <c:pt idx="9">
                  <c:v>1.2051157201734666</c:v>
                </c:pt>
                <c:pt idx="10">
                  <c:v>1.2049834461763589</c:v>
                </c:pt>
                <c:pt idx="11">
                  <c:v>1.2049456536057568</c:v>
                </c:pt>
                <c:pt idx="12">
                  <c:v>1.2048511721792512</c:v>
                </c:pt>
                <c:pt idx="24">
                  <c:v>0.83820654848207243</c:v>
                </c:pt>
                <c:pt idx="25">
                  <c:v>0.74338498884116933</c:v>
                </c:pt>
                <c:pt idx="26">
                  <c:v>0.74338498884116933</c:v>
                </c:pt>
                <c:pt idx="27">
                  <c:v>0.74338498884116933</c:v>
                </c:pt>
                <c:pt idx="28">
                  <c:v>0.70729308391607471</c:v>
                </c:pt>
                <c:pt idx="29">
                  <c:v>0.70727418763077354</c:v>
                </c:pt>
                <c:pt idx="30">
                  <c:v>0.70702853592185932</c:v>
                </c:pt>
                <c:pt idx="31">
                  <c:v>0.70700963963655816</c:v>
                </c:pt>
                <c:pt idx="32">
                  <c:v>0.70568689966548148</c:v>
                </c:pt>
                <c:pt idx="33">
                  <c:v>0.67250502267675571</c:v>
                </c:pt>
                <c:pt idx="34">
                  <c:v>0.67205151182952938</c:v>
                </c:pt>
                <c:pt idx="35">
                  <c:v>0.64863901434147053</c:v>
                </c:pt>
                <c:pt idx="36">
                  <c:v>0.58888896021940285</c:v>
                </c:pt>
                <c:pt idx="37">
                  <c:v>0.5465990737155485</c:v>
                </c:pt>
                <c:pt idx="38">
                  <c:v>0.54622114800952659</c:v>
                </c:pt>
                <c:pt idx="39">
                  <c:v>0.52173156225930528</c:v>
                </c:pt>
                <c:pt idx="40">
                  <c:v>0.50899546596636613</c:v>
                </c:pt>
                <c:pt idx="41">
                  <c:v>0.48397678422771417</c:v>
                </c:pt>
                <c:pt idx="42">
                  <c:v>0.47811893578437414</c:v>
                </c:pt>
                <c:pt idx="43">
                  <c:v>0.47811893578437414</c:v>
                </c:pt>
                <c:pt idx="44">
                  <c:v>0.45196647692765635</c:v>
                </c:pt>
                <c:pt idx="45">
                  <c:v>0.41901135536254375</c:v>
                </c:pt>
                <c:pt idx="46">
                  <c:v>0.4169516602647243</c:v>
                </c:pt>
                <c:pt idx="47">
                  <c:v>0.3799149410745748</c:v>
                </c:pt>
                <c:pt idx="48">
                  <c:v>0.34556149439718098</c:v>
                </c:pt>
                <c:pt idx="49">
                  <c:v>0.34429544328200756</c:v>
                </c:pt>
                <c:pt idx="50">
                  <c:v>0.28806009822594381</c:v>
                </c:pt>
                <c:pt idx="51">
                  <c:v>0.28707749139028682</c:v>
                </c:pt>
                <c:pt idx="52">
                  <c:v>0.28652949911655501</c:v>
                </c:pt>
                <c:pt idx="53">
                  <c:v>0.28634053626354405</c:v>
                </c:pt>
                <c:pt idx="54">
                  <c:v>0.28607598826932867</c:v>
                </c:pt>
                <c:pt idx="55">
                  <c:v>0.2859815068428232</c:v>
                </c:pt>
                <c:pt idx="56">
                  <c:v>0.28579254398981224</c:v>
                </c:pt>
                <c:pt idx="57">
                  <c:v>0.28569806256330676</c:v>
                </c:pt>
                <c:pt idx="58">
                  <c:v>0.28552799599559686</c:v>
                </c:pt>
                <c:pt idx="59">
                  <c:v>0.28535792942788696</c:v>
                </c:pt>
                <c:pt idx="60">
                  <c:v>0.28526344800138148</c:v>
                </c:pt>
                <c:pt idx="61">
                  <c:v>0.28524455171608043</c:v>
                </c:pt>
                <c:pt idx="62">
                  <c:v>0.28507448514837053</c:v>
                </c:pt>
                <c:pt idx="63">
                  <c:v>0.28480993715415515</c:v>
                </c:pt>
                <c:pt idx="64">
                  <c:v>0.28471545572764967</c:v>
                </c:pt>
                <c:pt idx="65">
                  <c:v>0.28454538915993988</c:v>
                </c:pt>
                <c:pt idx="66">
                  <c:v>0.28452649287463871</c:v>
                </c:pt>
                <c:pt idx="67">
                  <c:v>0.28426194488042344</c:v>
                </c:pt>
                <c:pt idx="68">
                  <c:v>0.28416746345391786</c:v>
                </c:pt>
                <c:pt idx="69">
                  <c:v>0.28399739688620806</c:v>
                </c:pt>
                <c:pt idx="70">
                  <c:v>0.28390291545970259</c:v>
                </c:pt>
                <c:pt idx="71">
                  <c:v>0.28380843403319711</c:v>
                </c:pt>
                <c:pt idx="72">
                  <c:v>0.28371395260669163</c:v>
                </c:pt>
                <c:pt idx="73">
                  <c:v>0.28363836746548721</c:v>
                </c:pt>
                <c:pt idx="74">
                  <c:v>0.28354388603898173</c:v>
                </c:pt>
                <c:pt idx="75">
                  <c:v>0.28327933804476635</c:v>
                </c:pt>
                <c:pt idx="76">
                  <c:v>0.28318485661826087</c:v>
                </c:pt>
                <c:pt idx="77">
                  <c:v>0.28299589376524992</c:v>
                </c:pt>
                <c:pt idx="78">
                  <c:v>0.28282582719754001</c:v>
                </c:pt>
                <c:pt idx="79">
                  <c:v>0.28273134577103454</c:v>
                </c:pt>
                <c:pt idx="80">
                  <c:v>0.28208887207079725</c:v>
                </c:pt>
                <c:pt idx="81">
                  <c:v>0.28199439064429177</c:v>
                </c:pt>
                <c:pt idx="82">
                  <c:v>0.28191880550308746</c:v>
                </c:pt>
                <c:pt idx="83">
                  <c:v>0.28189990921778629</c:v>
                </c:pt>
                <c:pt idx="84">
                  <c:v>0.28182432407658198</c:v>
                </c:pt>
                <c:pt idx="85">
                  <c:v>0.28165425750887207</c:v>
                </c:pt>
                <c:pt idx="86">
                  <c:v>0.28163536122357091</c:v>
                </c:pt>
                <c:pt idx="87">
                  <c:v>0.28146529465586112</c:v>
                </c:pt>
                <c:pt idx="88">
                  <c:v>0.28144639837055996</c:v>
                </c:pt>
                <c:pt idx="89">
                  <c:v>0.28137081322935564</c:v>
                </c:pt>
                <c:pt idx="90">
                  <c:v>0.28127633180285017</c:v>
                </c:pt>
                <c:pt idx="91">
                  <c:v>0.28110626523514026</c:v>
                </c:pt>
                <c:pt idx="92">
                  <c:v>0.28101178380863479</c:v>
                </c:pt>
                <c:pt idx="93">
                  <c:v>0.28091730238212931</c:v>
                </c:pt>
                <c:pt idx="94">
                  <c:v>0.28082282095562383</c:v>
                </c:pt>
                <c:pt idx="95">
                  <c:v>0.2807472358144194</c:v>
                </c:pt>
                <c:pt idx="96">
                  <c:v>0.28072833952911835</c:v>
                </c:pt>
                <c:pt idx="97">
                  <c:v>0.28055827296140845</c:v>
                </c:pt>
                <c:pt idx="98">
                  <c:v>0.2805393766761074</c:v>
                </c:pt>
                <c:pt idx="99">
                  <c:v>0.28046379153490297</c:v>
                </c:pt>
                <c:pt idx="100">
                  <c:v>0.28029372496719307</c:v>
                </c:pt>
                <c:pt idx="101">
                  <c:v>0.28027482868189202</c:v>
                </c:pt>
                <c:pt idx="102">
                  <c:v>0.28019924354068759</c:v>
                </c:pt>
                <c:pt idx="103">
                  <c:v>0.28018034725538654</c:v>
                </c:pt>
                <c:pt idx="104">
                  <c:v>0.28010476211418212</c:v>
                </c:pt>
                <c:pt idx="105">
                  <c:v>0.27974573269346126</c:v>
                </c:pt>
                <c:pt idx="106">
                  <c:v>0.27965125126695578</c:v>
                </c:pt>
                <c:pt idx="107">
                  <c:v>0.27946228841394483</c:v>
                </c:pt>
                <c:pt idx="108">
                  <c:v>0.2793867032727404</c:v>
                </c:pt>
                <c:pt idx="109">
                  <c:v>0.27936780698743935</c:v>
                </c:pt>
                <c:pt idx="110">
                  <c:v>0.27919774041972945</c:v>
                </c:pt>
                <c:pt idx="111">
                  <c:v>0.27910325899322397</c:v>
                </c:pt>
                <c:pt idx="112">
                  <c:v>0.27900877756671849</c:v>
                </c:pt>
                <c:pt idx="113">
                  <c:v>0.27893319242551418</c:v>
                </c:pt>
                <c:pt idx="114">
                  <c:v>0.27891429614021301</c:v>
                </c:pt>
                <c:pt idx="115">
                  <c:v>0.27864974814599763</c:v>
                </c:pt>
                <c:pt idx="116">
                  <c:v>0.27855526671949216</c:v>
                </c:pt>
                <c:pt idx="117">
                  <c:v>0.27847968157828784</c:v>
                </c:pt>
                <c:pt idx="118">
                  <c:v>0.27829071872527689</c:v>
                </c:pt>
                <c:pt idx="119">
                  <c:v>0.2781584447281692</c:v>
                </c:pt>
                <c:pt idx="120">
                  <c:v>0.27802617073106151</c:v>
                </c:pt>
                <c:pt idx="121">
                  <c:v>0.27793168930455603</c:v>
                </c:pt>
                <c:pt idx="122">
                  <c:v>0.27783720787805055</c:v>
                </c:pt>
                <c:pt idx="123">
                  <c:v>0.27774272645154507</c:v>
                </c:pt>
                <c:pt idx="124">
                  <c:v>0.27766714131034065</c:v>
                </c:pt>
                <c:pt idx="125">
                  <c:v>0.2776482450250396</c:v>
                </c:pt>
                <c:pt idx="126">
                  <c:v>0.27757265988383517</c:v>
                </c:pt>
                <c:pt idx="127">
                  <c:v>0.27621212734215617</c:v>
                </c:pt>
                <c:pt idx="128">
                  <c:v>0.27611764591565069</c:v>
                </c:pt>
                <c:pt idx="129">
                  <c:v>0.25434912524878739</c:v>
                </c:pt>
                <c:pt idx="130">
                  <c:v>0.25399009582806653</c:v>
                </c:pt>
                <c:pt idx="131">
                  <c:v>0.25361217012204462</c:v>
                </c:pt>
                <c:pt idx="132">
                  <c:v>0.25315865927481829</c:v>
                </c:pt>
                <c:pt idx="133">
                  <c:v>0.25308307413361386</c:v>
                </c:pt>
                <c:pt idx="134">
                  <c:v>0.25306417784831281</c:v>
                </c:pt>
                <c:pt idx="135">
                  <c:v>0.25289411128060291</c:v>
                </c:pt>
                <c:pt idx="136">
                  <c:v>0.25253508185988205</c:v>
                </c:pt>
                <c:pt idx="137">
                  <c:v>0.25244060043337657</c:v>
                </c:pt>
                <c:pt idx="138">
                  <c:v>0.25215715615386014</c:v>
                </c:pt>
                <c:pt idx="139">
                  <c:v>0.25208157101265571</c:v>
                </c:pt>
                <c:pt idx="140">
                  <c:v>0.25198708958615024</c:v>
                </c:pt>
                <c:pt idx="141">
                  <c:v>0.25189260815964476</c:v>
                </c:pt>
                <c:pt idx="142">
                  <c:v>0.25181702301844044</c:v>
                </c:pt>
                <c:pt idx="143">
                  <c:v>0.25179812673313928</c:v>
                </c:pt>
                <c:pt idx="144">
                  <c:v>0.25172254159193497</c:v>
                </c:pt>
                <c:pt idx="145">
                  <c:v>0.2515335787389239</c:v>
                </c:pt>
                <c:pt idx="146">
                  <c:v>0.25143909731241842</c:v>
                </c:pt>
                <c:pt idx="147">
                  <c:v>0.25134461588591295</c:v>
                </c:pt>
                <c:pt idx="148">
                  <c:v>0.25125013445940747</c:v>
                </c:pt>
                <c:pt idx="149">
                  <c:v>0.25117454931820316</c:v>
                </c:pt>
                <c:pt idx="150">
                  <c:v>0.25108006789169768</c:v>
                </c:pt>
                <c:pt idx="151">
                  <c:v>0.25062655704447134</c:v>
                </c:pt>
                <c:pt idx="152">
                  <c:v>0.25055097190326692</c:v>
                </c:pt>
                <c:pt idx="153">
                  <c:v>0.25053207561796587</c:v>
                </c:pt>
                <c:pt idx="154">
                  <c:v>0.25036200905025596</c:v>
                </c:pt>
                <c:pt idx="155">
                  <c:v>0.24990849820302963</c:v>
                </c:pt>
                <c:pt idx="156">
                  <c:v>0.24971953535001867</c:v>
                </c:pt>
                <c:pt idx="157">
                  <c:v>0.2496250539235132</c:v>
                </c:pt>
                <c:pt idx="158">
                  <c:v>0.24954946878230877</c:v>
                </c:pt>
                <c:pt idx="159">
                  <c:v>0.24945498735580329</c:v>
                </c:pt>
                <c:pt idx="160">
                  <c:v>0.24936050592929782</c:v>
                </c:pt>
                <c:pt idx="161">
                  <c:v>0.24926602450279234</c:v>
                </c:pt>
                <c:pt idx="162">
                  <c:v>0.24902037279387812</c:v>
                </c:pt>
                <c:pt idx="163">
                  <c:v>0.24873692851436169</c:v>
                </c:pt>
                <c:pt idx="164">
                  <c:v>0.24854796566135073</c:v>
                </c:pt>
                <c:pt idx="165">
                  <c:v>0.24828341766713535</c:v>
                </c:pt>
                <c:pt idx="166">
                  <c:v>0.24818893624062988</c:v>
                </c:pt>
                <c:pt idx="167">
                  <c:v>0.2480944548141244</c:v>
                </c:pt>
                <c:pt idx="168">
                  <c:v>0.24801886967291997</c:v>
                </c:pt>
                <c:pt idx="169">
                  <c:v>0.24799997338761892</c:v>
                </c:pt>
                <c:pt idx="170">
                  <c:v>0.24737639597268268</c:v>
                </c:pt>
                <c:pt idx="171">
                  <c:v>0.24728191454617721</c:v>
                </c:pt>
                <c:pt idx="172">
                  <c:v>0.24718743311967173</c:v>
                </c:pt>
                <c:pt idx="173">
                  <c:v>0.24709295169316625</c:v>
                </c:pt>
                <c:pt idx="174">
                  <c:v>0.24701736655196183</c:v>
                </c:pt>
                <c:pt idx="175">
                  <c:v>0.24692288512545635</c:v>
                </c:pt>
                <c:pt idx="176">
                  <c:v>0.24684729998425203</c:v>
                </c:pt>
                <c:pt idx="177">
                  <c:v>0.24646937427823001</c:v>
                </c:pt>
                <c:pt idx="178">
                  <c:v>0.24493877516884122</c:v>
                </c:pt>
                <c:pt idx="179">
                  <c:v>0.24484429374233574</c:v>
                </c:pt>
                <c:pt idx="180">
                  <c:v>0.24403175347438855</c:v>
                </c:pt>
                <c:pt idx="181">
                  <c:v>0.24380499805077538</c:v>
                </c:pt>
                <c:pt idx="182">
                  <c:v>0.24357824262716221</c:v>
                </c:pt>
                <c:pt idx="183">
                  <c:v>0.24338927977415126</c:v>
                </c:pt>
                <c:pt idx="184">
                  <c:v>0.24321921320644146</c:v>
                </c:pt>
                <c:pt idx="185">
                  <c:v>0.2430302503534304</c:v>
                </c:pt>
                <c:pt idx="186">
                  <c:v>0.22014684885380242</c:v>
                </c:pt>
                <c:pt idx="187">
                  <c:v>0.21957996029476945</c:v>
                </c:pt>
                <c:pt idx="188">
                  <c:v>0.21933430858585523</c:v>
                </c:pt>
                <c:pt idx="189">
                  <c:v>0.2190508643063388</c:v>
                </c:pt>
                <c:pt idx="190">
                  <c:v>0.21869183488561794</c:v>
                </c:pt>
                <c:pt idx="191">
                  <c:v>0.21833280546489708</c:v>
                </c:pt>
                <c:pt idx="192">
                  <c:v>0.21770922804996096</c:v>
                </c:pt>
                <c:pt idx="193">
                  <c:v>0.21761474662345537</c:v>
                </c:pt>
                <c:pt idx="194">
                  <c:v>0.21752026519694989</c:v>
                </c:pt>
                <c:pt idx="195">
                  <c:v>0.21742578377044441</c:v>
                </c:pt>
                <c:pt idx="196">
                  <c:v>0.21725571720273462</c:v>
                </c:pt>
                <c:pt idx="197">
                  <c:v>0.21680220635550829</c:v>
                </c:pt>
                <c:pt idx="198">
                  <c:v>0.21661324350249733</c:v>
                </c:pt>
                <c:pt idx="199">
                  <c:v>0.21651876207599186</c:v>
                </c:pt>
                <c:pt idx="200">
                  <c:v>0.21644317693478743</c:v>
                </c:pt>
                <c:pt idx="201">
                  <c:v>0.21625421408177647</c:v>
                </c:pt>
                <c:pt idx="202">
                  <c:v>0.216159732655271</c:v>
                </c:pt>
                <c:pt idx="203">
                  <c:v>0.21598966608756109</c:v>
                </c:pt>
                <c:pt idx="204">
                  <c:v>0.21580070323455014</c:v>
                </c:pt>
                <c:pt idx="205">
                  <c:v>0.2146291335458822</c:v>
                </c:pt>
                <c:pt idx="206">
                  <c:v>0.21453465211937661</c:v>
                </c:pt>
                <c:pt idx="207">
                  <c:v>0.21355204528371963</c:v>
                </c:pt>
                <c:pt idx="208">
                  <c:v>0.21345756385721415</c:v>
                </c:pt>
                <c:pt idx="209">
                  <c:v>0.21264502358926696</c:v>
                </c:pt>
                <c:pt idx="210">
                  <c:v>0.21255054216276148</c:v>
                </c:pt>
                <c:pt idx="211">
                  <c:v>0.21236157930975053</c:v>
                </c:pt>
                <c:pt idx="212">
                  <c:v>0.21183248332131988</c:v>
                </c:pt>
                <c:pt idx="213">
                  <c:v>0.21128449104758806</c:v>
                </c:pt>
                <c:pt idx="214">
                  <c:v>0.21092546162686721</c:v>
                </c:pt>
                <c:pt idx="215">
                  <c:v>0.21083098020036173</c:v>
                </c:pt>
                <c:pt idx="216">
                  <c:v>0.21073649877385625</c:v>
                </c:pt>
                <c:pt idx="217">
                  <c:v>0.21011292135892001</c:v>
                </c:pt>
                <c:pt idx="218">
                  <c:v>0.18396046250220222</c:v>
                </c:pt>
                <c:pt idx="219">
                  <c:v>0.15652305624500995</c:v>
                </c:pt>
                <c:pt idx="220">
                  <c:v>0.15642857481850436</c:v>
                </c:pt>
                <c:pt idx="221">
                  <c:v>0.15597506397127803</c:v>
                </c:pt>
                <c:pt idx="222">
                  <c:v>0.15588058254477266</c:v>
                </c:pt>
                <c:pt idx="223">
                  <c:v>0.15571051597706265</c:v>
                </c:pt>
                <c:pt idx="224">
                  <c:v>0.15561603455055728</c:v>
                </c:pt>
                <c:pt idx="225">
                  <c:v>0.15525700512983631</c:v>
                </c:pt>
                <c:pt idx="226">
                  <c:v>0.15516252370333095</c:v>
                </c:pt>
                <c:pt idx="227">
                  <c:v>0.15506804227682536</c:v>
                </c:pt>
                <c:pt idx="228">
                  <c:v>0.15489797570911557</c:v>
                </c:pt>
                <c:pt idx="229">
                  <c:v>0.15444446486188923</c:v>
                </c:pt>
                <c:pt idx="230">
                  <c:v>0.15434998343538386</c:v>
                </c:pt>
                <c:pt idx="231">
                  <c:v>0.1539909540146629</c:v>
                </c:pt>
                <c:pt idx="232">
                  <c:v>0.15298945089370486</c:v>
                </c:pt>
                <c:pt idx="233">
                  <c:v>0.15289496946719927</c:v>
                </c:pt>
                <c:pt idx="234">
                  <c:v>0.1528004880406939</c:v>
                </c:pt>
                <c:pt idx="235">
                  <c:v>0.15272490289948948</c:v>
                </c:pt>
                <c:pt idx="236">
                  <c:v>0.15172339977853122</c:v>
                </c:pt>
                <c:pt idx="237">
                  <c:v>0.15162891835202585</c:v>
                </c:pt>
                <c:pt idx="238">
                  <c:v>0.15153443692552027</c:v>
                </c:pt>
                <c:pt idx="239">
                  <c:v>0.15136437035781047</c:v>
                </c:pt>
                <c:pt idx="240">
                  <c:v>0.15113761493419742</c:v>
                </c:pt>
                <c:pt idx="241">
                  <c:v>0.15072189665757318</c:v>
                </c:pt>
                <c:pt idx="242">
                  <c:v>0.1504573486633578</c:v>
                </c:pt>
                <c:pt idx="243">
                  <c:v>0.15036286723685244</c:v>
                </c:pt>
                <c:pt idx="244">
                  <c:v>0.15028728209564801</c:v>
                </c:pt>
                <c:pt idx="245">
                  <c:v>0.15026838581034685</c:v>
                </c:pt>
                <c:pt idx="246">
                  <c:v>0.15019280066914242</c:v>
                </c:pt>
                <c:pt idx="247">
                  <c:v>0.15017390438384148</c:v>
                </c:pt>
                <c:pt idx="248">
                  <c:v>0.15009831924263706</c:v>
                </c:pt>
                <c:pt idx="249">
                  <c:v>0.14998494153083053</c:v>
                </c:pt>
                <c:pt idx="250">
                  <c:v>0.1499093563896261</c:v>
                </c:pt>
                <c:pt idx="251">
                  <c:v>0.14983377124842168</c:v>
                </c:pt>
                <c:pt idx="252">
                  <c:v>0.14981487496312051</c:v>
                </c:pt>
                <c:pt idx="253">
                  <c:v>0.14972039353661515</c:v>
                </c:pt>
                <c:pt idx="254">
                  <c:v>0.14964480839541072</c:v>
                </c:pt>
                <c:pt idx="255">
                  <c:v>0.14955032696890513</c:v>
                </c:pt>
                <c:pt idx="256">
                  <c:v>0.14945584554239977</c:v>
                </c:pt>
                <c:pt idx="257">
                  <c:v>0.14938026040119534</c:v>
                </c:pt>
                <c:pt idx="258">
                  <c:v>0.14936136411589418</c:v>
                </c:pt>
                <c:pt idx="259">
                  <c:v>0.14919129754818439</c:v>
                </c:pt>
                <c:pt idx="260">
                  <c:v>0.1490968161216788</c:v>
                </c:pt>
                <c:pt idx="261">
                  <c:v>0.14902123098047459</c:v>
                </c:pt>
                <c:pt idx="262">
                  <c:v>0.14900233469517343</c:v>
                </c:pt>
                <c:pt idx="263">
                  <c:v>0.14883226812746342</c:v>
                </c:pt>
                <c:pt idx="264">
                  <c:v>0.14845434242144151</c:v>
                </c:pt>
                <c:pt idx="265">
                  <c:v>0.14809531300072076</c:v>
                </c:pt>
                <c:pt idx="266">
                  <c:v>0.14800083157421517</c:v>
                </c:pt>
                <c:pt idx="267">
                  <c:v>0.14783076500650538</c:v>
                </c:pt>
                <c:pt idx="268">
                  <c:v>0.14766069843879559</c:v>
                </c:pt>
                <c:pt idx="269">
                  <c:v>0.14718829130626809</c:v>
                </c:pt>
                <c:pt idx="270">
                  <c:v>0.14709380987976273</c:v>
                </c:pt>
                <c:pt idx="271">
                  <c:v>0.14692374331205271</c:v>
                </c:pt>
                <c:pt idx="272">
                  <c:v>0.14682926188554735</c:v>
                </c:pt>
                <c:pt idx="273">
                  <c:v>0.14673478045904176</c:v>
                </c:pt>
                <c:pt idx="274">
                  <c:v>0.14665919531783733</c:v>
                </c:pt>
                <c:pt idx="275">
                  <c:v>0.14656471389133197</c:v>
                </c:pt>
                <c:pt idx="276">
                  <c:v>0.14592224019109468</c:v>
                </c:pt>
                <c:pt idx="277">
                  <c:v>0.14582775876458909</c:v>
                </c:pt>
                <c:pt idx="278">
                  <c:v>0.14575217362338466</c:v>
                </c:pt>
                <c:pt idx="279">
                  <c:v>0.1456576921968793</c:v>
                </c:pt>
                <c:pt idx="280">
                  <c:v>0.14556321077037371</c:v>
                </c:pt>
                <c:pt idx="281">
                  <c:v>0.14546872934386834</c:v>
                </c:pt>
                <c:pt idx="282">
                  <c:v>0.14539314420266392</c:v>
                </c:pt>
                <c:pt idx="283">
                  <c:v>0.14529866277615855</c:v>
                </c:pt>
                <c:pt idx="284">
                  <c:v>0.14520418134965296</c:v>
                </c:pt>
                <c:pt idx="285">
                  <c:v>0.14510969992314737</c:v>
                </c:pt>
                <c:pt idx="286">
                  <c:v>0.14501521849664201</c:v>
                </c:pt>
                <c:pt idx="287">
                  <c:v>0.14465618907592126</c:v>
                </c:pt>
                <c:pt idx="288">
                  <c:v>0.14448612250821125</c:v>
                </c:pt>
                <c:pt idx="289">
                  <c:v>0.14439164108170588</c:v>
                </c:pt>
                <c:pt idx="290">
                  <c:v>0.14429715965520029</c:v>
                </c:pt>
                <c:pt idx="291">
                  <c:v>0.14403261166098491</c:v>
                </c:pt>
                <c:pt idx="292">
                  <c:v>0.14393813023447954</c:v>
                </c:pt>
                <c:pt idx="293">
                  <c:v>0.14348461938725321</c:v>
                </c:pt>
                <c:pt idx="294">
                  <c:v>0.14339013796074762</c:v>
                </c:pt>
                <c:pt idx="295">
                  <c:v>0.14312558996653224</c:v>
                </c:pt>
                <c:pt idx="296">
                  <c:v>0.14303110854002687</c:v>
                </c:pt>
                <c:pt idx="297">
                  <c:v>0.14267207911930591</c:v>
                </c:pt>
                <c:pt idx="298">
                  <c:v>0.14257759769280054</c:v>
                </c:pt>
                <c:pt idx="299">
                  <c:v>0.11708650882162108</c:v>
                </c:pt>
                <c:pt idx="300">
                  <c:v>0.11699202739511572</c:v>
                </c:pt>
                <c:pt idx="301">
                  <c:v>0.11691644225391129</c:v>
                </c:pt>
                <c:pt idx="302">
                  <c:v>0.11672747940090034</c:v>
                </c:pt>
                <c:pt idx="303">
                  <c:v>0.11617948712716841</c:v>
                </c:pt>
                <c:pt idx="304">
                  <c:v>0.11610390198596399</c:v>
                </c:pt>
                <c:pt idx="305">
                  <c:v>0.11600942055945862</c:v>
                </c:pt>
                <c:pt idx="306">
                  <c:v>0.11574487256524324</c:v>
                </c:pt>
                <c:pt idx="307">
                  <c:v>0.11572597627994208</c:v>
                </c:pt>
                <c:pt idx="308">
                  <c:v>0.1154614282857267</c:v>
                </c:pt>
                <c:pt idx="309">
                  <c:v>0.114913436011995</c:v>
                </c:pt>
                <c:pt idx="310">
                  <c:v>0.11374186632332695</c:v>
                </c:pt>
                <c:pt idx="311">
                  <c:v>0.11366628118212252</c:v>
                </c:pt>
                <c:pt idx="312">
                  <c:v>0.11364738489682158</c:v>
                </c:pt>
                <c:pt idx="313">
                  <c:v>0.11357179975561715</c:v>
                </c:pt>
                <c:pt idx="314">
                  <c:v>0.1133828369026062</c:v>
                </c:pt>
                <c:pt idx="315">
                  <c:v>0.11328835547610061</c:v>
                </c:pt>
                <c:pt idx="316">
                  <c:v>0.11319387404959524</c:v>
                </c:pt>
                <c:pt idx="317">
                  <c:v>0.11311828890839082</c:v>
                </c:pt>
                <c:pt idx="318">
                  <c:v>0.11302380748188523</c:v>
                </c:pt>
                <c:pt idx="319">
                  <c:v>0.11292932605537986</c:v>
                </c:pt>
                <c:pt idx="320">
                  <c:v>0.11266477806116448</c:v>
                </c:pt>
                <c:pt idx="321">
                  <c:v>0.11257029663465912</c:v>
                </c:pt>
                <c:pt idx="322">
                  <c:v>0.11230574864044374</c:v>
                </c:pt>
                <c:pt idx="323">
                  <c:v>0.11228685235514257</c:v>
                </c:pt>
                <c:pt idx="324">
                  <c:v>0.11202230436092719</c:v>
                </c:pt>
                <c:pt idx="325">
                  <c:v>0.11003819440431206</c:v>
                </c:pt>
                <c:pt idx="326">
                  <c:v>0.10958468355708573</c:v>
                </c:pt>
                <c:pt idx="327">
                  <c:v>0.10949020213058014</c:v>
                </c:pt>
                <c:pt idx="328">
                  <c:v>0.10939572070407477</c:v>
                </c:pt>
                <c:pt idx="329">
                  <c:v>0.10922565413636498</c:v>
                </c:pt>
                <c:pt idx="330">
                  <c:v>0.10877214328913865</c:v>
                </c:pt>
                <c:pt idx="331">
                  <c:v>9.1255286815022041E-2</c:v>
                </c:pt>
                <c:pt idx="332">
                  <c:v>9.1160805388516453E-2</c:v>
                </c:pt>
                <c:pt idx="333">
                  <c:v>9.0348265120569371E-2</c:v>
                </c:pt>
                <c:pt idx="334">
                  <c:v>9.0253783694063783E-2</c:v>
                </c:pt>
                <c:pt idx="335">
                  <c:v>8.9989235699848402E-2</c:v>
                </c:pt>
                <c:pt idx="336">
                  <c:v>8.9800272846837448E-2</c:v>
                </c:pt>
                <c:pt idx="337">
                  <c:v>8.8628703158169619E-2</c:v>
                </c:pt>
                <c:pt idx="338">
                  <c:v>8.8534221731664031E-2</c:v>
                </c:pt>
                <c:pt idx="339">
                  <c:v>8.8269673737448651E-2</c:v>
                </c:pt>
                <c:pt idx="340">
                  <c:v>8.8175192310943284E-2</c:v>
                </c:pt>
                <c:pt idx="341">
                  <c:v>8.7457133469501569E-2</c:v>
                </c:pt>
                <c:pt idx="342">
                  <c:v>8.7362652042995981E-2</c:v>
                </c:pt>
                <c:pt idx="343">
                  <c:v>8.7268170616490615E-2</c:v>
                </c:pt>
                <c:pt idx="344">
                  <c:v>8.7173689189985026E-2</c:v>
                </c:pt>
                <c:pt idx="345">
                  <c:v>8.6550111775048899E-2</c:v>
                </c:pt>
                <c:pt idx="346">
                  <c:v>8.6455630348543311E-2</c:v>
                </c:pt>
                <c:pt idx="347">
                  <c:v>8.6191082354328152E-2</c:v>
                </c:pt>
                <c:pt idx="348">
                  <c:v>8.6096600927822564E-2</c:v>
                </c:pt>
                <c:pt idx="349">
                  <c:v>8.6002119501316976E-2</c:v>
                </c:pt>
                <c:pt idx="350">
                  <c:v>8.5832052933607184E-2</c:v>
                </c:pt>
                <c:pt idx="351">
                  <c:v>8.5813156648306022E-2</c:v>
                </c:pt>
                <c:pt idx="352">
                  <c:v>8.5737571507101817E-2</c:v>
                </c:pt>
                <c:pt idx="353">
                  <c:v>8.5643090080596229E-2</c:v>
                </c:pt>
                <c:pt idx="354">
                  <c:v>8.329995070326035E-2</c:v>
                </c:pt>
                <c:pt idx="355">
                  <c:v>8.3281054417959188E-2</c:v>
                </c:pt>
                <c:pt idx="356">
                  <c:v>8.3016506423743808E-2</c:v>
                </c:pt>
                <c:pt idx="357">
                  <c:v>8.2317343867603254E-2</c:v>
                </c:pt>
                <c:pt idx="358">
                  <c:v>8.2109484729291138E-2</c:v>
                </c:pt>
                <c:pt idx="359">
                  <c:v>8.1655973882064803E-2</c:v>
                </c:pt>
                <c:pt idx="360">
                  <c:v>8.0673367046407929E-2</c:v>
                </c:pt>
                <c:pt idx="361">
                  <c:v>8.0578885619902341E-2</c:v>
                </c:pt>
                <c:pt idx="362">
                  <c:v>8.0484404193396752E-2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BF-41AF-907A-A8F16CC64567}"/>
            </c:ext>
          </c:extLst>
        </c:ser>
        <c:ser>
          <c:idx val="8"/>
          <c:order val="8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</c:numCache>
            </c:numRef>
          </c:xVal>
          <c:yVal>
            <c:numRef>
              <c:f>'Active 1'!$T$2:$T$15</c:f>
              <c:numCache>
                <c:formatCode>General</c:formatCode>
                <c:ptCount val="14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BF-41AF-907A-A8F16CC64567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1'!$V$21:$V$981</c:f>
              <c:numCache>
                <c:formatCode>General</c:formatCode>
                <c:ptCount val="961"/>
                <c:pt idx="7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9">
                  <c:v>-6.5603699993516784E-2</c:v>
                </c:pt>
                <c:pt idx="31">
                  <c:v>-6.5828719991259277E-2</c:v>
                </c:pt>
                <c:pt idx="40">
                  <c:v>1.5690239997638855E-2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BF-41AF-907A-A8F16CC6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049360"/>
        <c:axId val="1"/>
      </c:scatterChart>
      <c:valAx>
        <c:axId val="756049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24642289348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049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7583465818759"/>
          <c:y val="0.92073298764483702"/>
          <c:w val="0.8426073131955484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52188006482982"/>
          <c:y val="0.14634168126798494"/>
          <c:w val="0.8152350081037277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  <c:pt idx="0">
                  <c:v>5.4546429997571977E-2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6-48FE-81A8-0E3268FE822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1.8E-3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5.0000000000000001E-4</c:v>
                  </c:pt>
                  <c:pt idx="80">
                    <c:v>5.9999999999999995E-4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1.8E-3</c:v>
                  </c:pt>
                  <c:pt idx="97">
                    <c:v>4.0000000000000002E-4</c:v>
                  </c:pt>
                  <c:pt idx="98">
                    <c:v>6.9999999999999999E-4</c:v>
                  </c:pt>
                  <c:pt idx="99">
                    <c:v>5.9999999999999995E-4</c:v>
                  </c:pt>
                  <c:pt idx="100">
                    <c:v>2.9999999999999997E-4</c:v>
                  </c:pt>
                  <c:pt idx="101">
                    <c:v>4.0000000000000002E-4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6.9999999999999999E-4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5.0000000000000001E-4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2.0999999999999999E-3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4.0000000000000002E-4</c:v>
                  </c:pt>
                  <c:pt idx="134">
                    <c:v>5.9999999999999995E-4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4.0000000000000002E-4</c:v>
                  </c:pt>
                  <c:pt idx="138">
                    <c:v>2.9999999999999997E-4</c:v>
                  </c:pt>
                  <c:pt idx="139">
                    <c:v>6.9999999999999999E-4</c:v>
                  </c:pt>
                  <c:pt idx="140">
                    <c:v>5.0000000000000001E-4</c:v>
                  </c:pt>
                  <c:pt idx="141">
                    <c:v>4.0000000000000002E-4</c:v>
                  </c:pt>
                  <c:pt idx="142">
                    <c:v>8.0000000000000004E-4</c:v>
                  </c:pt>
                  <c:pt idx="143">
                    <c:v>2.0000000000000001E-4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4.0000000000000002E-4</c:v>
                  </c:pt>
                  <c:pt idx="158">
                    <c:v>1.6999999999999999E-3</c:v>
                  </c:pt>
                  <c:pt idx="159">
                    <c:v>2.0000000000000001E-4</c:v>
                  </c:pt>
                  <c:pt idx="160">
                    <c:v>4.0000000000000002E-4</c:v>
                  </c:pt>
                  <c:pt idx="161">
                    <c:v>4.0000000000000002E-4</c:v>
                  </c:pt>
                  <c:pt idx="162">
                    <c:v>5.0000000000000001E-4</c:v>
                  </c:pt>
                  <c:pt idx="163">
                    <c:v>2.0000000000000001E-4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4.0000000000000002E-4</c:v>
                  </c:pt>
                  <c:pt idx="171">
                    <c:v>8.0000000000000004E-4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5.9999999999999995E-4</c:v>
                  </c:pt>
                  <c:pt idx="177">
                    <c:v>2.9999999999999997E-4</c:v>
                  </c:pt>
                  <c:pt idx="178">
                    <c:v>8.0000000000000004E-4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8.0000000000000004E-4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2.2000000000000001E-3</c:v>
                  </c:pt>
                  <c:pt idx="188">
                    <c:v>5.0000000000000001E-4</c:v>
                  </c:pt>
                  <c:pt idx="189">
                    <c:v>2.9999999999999997E-4</c:v>
                  </c:pt>
                  <c:pt idx="190">
                    <c:v>2.9999999999999997E-4</c:v>
                  </c:pt>
                  <c:pt idx="191">
                    <c:v>4.0000000000000002E-4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6.9999999999999999E-4</c:v>
                  </c:pt>
                  <c:pt idx="197">
                    <c:v>8.9999999999999998E-4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4.0000000000000002E-4</c:v>
                  </c:pt>
                  <c:pt idx="205">
                    <c:v>2.9999999999999997E-4</c:v>
                  </c:pt>
                  <c:pt idx="206">
                    <c:v>4.0000000000000002E-4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4.0000000000000002E-4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4.0000000000000002E-4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2.9999999999999997E-4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1.6000000000000001E-3</c:v>
                  </c:pt>
                  <c:pt idx="220">
                    <c:v>1.1000000000000001E-3</c:v>
                  </c:pt>
                  <c:pt idx="221">
                    <c:v>8.9999999999999998E-4</c:v>
                  </c:pt>
                  <c:pt idx="222">
                    <c:v>1.1000000000000001E-3</c:v>
                  </c:pt>
                  <c:pt idx="223">
                    <c:v>5.9999999999999995E-4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8.9999999999999998E-4</c:v>
                  </c:pt>
                  <c:pt idx="227">
                    <c:v>4.0000000000000002E-4</c:v>
                  </c:pt>
                  <c:pt idx="228">
                    <c:v>8.0000000000000004E-4</c:v>
                  </c:pt>
                  <c:pt idx="229">
                    <c:v>1.5E-3</c:v>
                  </c:pt>
                  <c:pt idx="230">
                    <c:v>8.0000000000000004E-4</c:v>
                  </c:pt>
                  <c:pt idx="231">
                    <c:v>1.2999999999999999E-3</c:v>
                  </c:pt>
                  <c:pt idx="232">
                    <c:v>4.0000000000000002E-4</c:v>
                  </c:pt>
                  <c:pt idx="233">
                    <c:v>5.9999999999999995E-4</c:v>
                  </c:pt>
                  <c:pt idx="234">
                    <c:v>4.0000000000000002E-4</c:v>
                  </c:pt>
                  <c:pt idx="235">
                    <c:v>5.9999999999999995E-4</c:v>
                  </c:pt>
                  <c:pt idx="236">
                    <c:v>1E-3</c:v>
                  </c:pt>
                  <c:pt idx="237">
                    <c:v>5.0000000000000001E-4</c:v>
                  </c:pt>
                  <c:pt idx="238">
                    <c:v>2.9999999999999997E-4</c:v>
                  </c:pt>
                  <c:pt idx="239">
                    <c:v>1.6999999999999999E-3</c:v>
                  </c:pt>
                  <c:pt idx="240">
                    <c:v>2.0000000000000001E-4</c:v>
                  </c:pt>
                  <c:pt idx="241">
                    <c:v>1E-3</c:v>
                  </c:pt>
                  <c:pt idx="242">
                    <c:v>8.0000000000000004E-4</c:v>
                  </c:pt>
                  <c:pt idx="243">
                    <c:v>5.9999999999999995E-4</c:v>
                  </c:pt>
                  <c:pt idx="244">
                    <c:v>8.9999999999999998E-4</c:v>
                  </c:pt>
                  <c:pt idx="245">
                    <c:v>4.0000000000000002E-4</c:v>
                  </c:pt>
                  <c:pt idx="246">
                    <c:v>5.0000000000000001E-4</c:v>
                  </c:pt>
                  <c:pt idx="247">
                    <c:v>5.9999999999999995E-4</c:v>
                  </c:pt>
                  <c:pt idx="248">
                    <c:v>1.4E-3</c:v>
                  </c:pt>
                  <c:pt idx="249">
                    <c:v>5.0000000000000001E-4</c:v>
                  </c:pt>
                  <c:pt idx="250">
                    <c:v>1.1999999999999999E-3</c:v>
                  </c:pt>
                  <c:pt idx="251">
                    <c:v>6.9999999999999999E-4</c:v>
                  </c:pt>
                  <c:pt idx="252">
                    <c:v>2.9999999999999997E-4</c:v>
                  </c:pt>
                  <c:pt idx="253">
                    <c:v>1.5E-3</c:v>
                  </c:pt>
                  <c:pt idx="254">
                    <c:v>8.9999999999999998E-4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8.9999999999999998E-4</c:v>
                  </c:pt>
                  <c:pt idx="258">
                    <c:v>2.9999999999999997E-4</c:v>
                  </c:pt>
                  <c:pt idx="259">
                    <c:v>1E-3</c:v>
                  </c:pt>
                  <c:pt idx="260">
                    <c:v>1.1999999999999999E-3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1.1000000000000001E-3</c:v>
                  </c:pt>
                  <c:pt idx="264">
                    <c:v>6.9999999999999999E-4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8.0000000000000004E-4</c:v>
                  </c:pt>
                  <c:pt idx="268">
                    <c:v>4.0000000000000002E-4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1E-4</c:v>
                  </c:pt>
                  <c:pt idx="273">
                    <c:v>2.0000000000000001E-4</c:v>
                  </c:pt>
                  <c:pt idx="274">
                    <c:v>8.0000000000000004E-4</c:v>
                  </c:pt>
                  <c:pt idx="275">
                    <c:v>1.1999999999999999E-3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1.2999999999999999E-3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2.0000000000000001E-4</c:v>
                  </c:pt>
                  <c:pt idx="282">
                    <c:v>1.2999999999999999E-3</c:v>
                  </c:pt>
                  <c:pt idx="283">
                    <c:v>2.9999999999999997E-4</c:v>
                  </c:pt>
                  <c:pt idx="284">
                    <c:v>2.0000000000000001E-4</c:v>
                  </c:pt>
                  <c:pt idx="285">
                    <c:v>2.0000000000000001E-4</c:v>
                  </c:pt>
                  <c:pt idx="286">
                    <c:v>4.0000000000000002E-4</c:v>
                  </c:pt>
                  <c:pt idx="287">
                    <c:v>2.0000000000000001E-4</c:v>
                  </c:pt>
                  <c:pt idx="288">
                    <c:v>2.0000000000000001E-4</c:v>
                  </c:pt>
                  <c:pt idx="289">
                    <c:v>4.0000000000000002E-4</c:v>
                  </c:pt>
                  <c:pt idx="290">
                    <c:v>6.9999999999999999E-4</c:v>
                  </c:pt>
                  <c:pt idx="291">
                    <c:v>1E-4</c:v>
                  </c:pt>
                  <c:pt idx="292">
                    <c:v>2.0000000000000001E-4</c:v>
                  </c:pt>
                  <c:pt idx="293">
                    <c:v>1.9E-3</c:v>
                  </c:pt>
                  <c:pt idx="294">
                    <c:v>1.1000000000000001E-3</c:v>
                  </c:pt>
                  <c:pt idx="295">
                    <c:v>5.9999999999999995E-4</c:v>
                  </c:pt>
                  <c:pt idx="296">
                    <c:v>8.0000000000000004E-4</c:v>
                  </c:pt>
                  <c:pt idx="297">
                    <c:v>2.9999999999999997E-4</c:v>
                  </c:pt>
                  <c:pt idx="298">
                    <c:v>8.9999999999999998E-4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  <c:pt idx="301">
                    <c:v>2.9999999999999997E-4</c:v>
                  </c:pt>
                  <c:pt idx="302">
                    <c:v>2.9999999999999997E-4</c:v>
                  </c:pt>
                  <c:pt idx="303">
                    <c:v>2.0000000000000001E-4</c:v>
                  </c:pt>
                  <c:pt idx="304">
                    <c:v>2.0000000000000001E-4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1.1000000000000001E-3</c:v>
                  </c:pt>
                  <c:pt idx="309">
                    <c:v>2.0000000000000001E-4</c:v>
                  </c:pt>
                  <c:pt idx="310">
                    <c:v>5.0000000000000001E-4</c:v>
                  </c:pt>
                  <c:pt idx="311">
                    <c:v>8.9999999999999998E-4</c:v>
                  </c:pt>
                  <c:pt idx="312">
                    <c:v>1.1999999999999999E-3</c:v>
                  </c:pt>
                  <c:pt idx="313">
                    <c:v>5.9999999999999995E-4</c:v>
                  </c:pt>
                  <c:pt idx="314">
                    <c:v>8.0000000000000004E-4</c:v>
                  </c:pt>
                  <c:pt idx="315">
                    <c:v>8.0000000000000004E-4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2.0000000000000001E-4</c:v>
                  </c:pt>
                  <c:pt idx="320">
                    <c:v>6.9999999999999999E-4</c:v>
                  </c:pt>
                  <c:pt idx="321">
                    <c:v>1E-3</c:v>
                  </c:pt>
                  <c:pt idx="322">
                    <c:v>2.9999999999999997E-4</c:v>
                  </c:pt>
                  <c:pt idx="323">
                    <c:v>1E-4</c:v>
                  </c:pt>
                  <c:pt idx="324">
                    <c:v>2.0000000000000001E-4</c:v>
                  </c:pt>
                  <c:pt idx="325">
                    <c:v>5.0000000000000001E-4</c:v>
                  </c:pt>
                  <c:pt idx="326">
                    <c:v>5.9999999999999995E-4</c:v>
                  </c:pt>
                  <c:pt idx="327">
                    <c:v>5.9999999999999995E-4</c:v>
                  </c:pt>
                  <c:pt idx="328">
                    <c:v>2.0000000000000001E-4</c:v>
                  </c:pt>
                  <c:pt idx="329">
                    <c:v>6.9999999999999999E-4</c:v>
                  </c:pt>
                  <c:pt idx="330">
                    <c:v>5.9999999999999995E-4</c:v>
                  </c:pt>
                  <c:pt idx="331">
                    <c:v>1E-3</c:v>
                  </c:pt>
                  <c:pt idx="332">
                    <c:v>1E-3</c:v>
                  </c:pt>
                  <c:pt idx="333">
                    <c:v>1E-3</c:v>
                  </c:pt>
                  <c:pt idx="334">
                    <c:v>6.9999999999999999E-4</c:v>
                  </c:pt>
                  <c:pt idx="335">
                    <c:v>2E-3</c:v>
                  </c:pt>
                  <c:pt idx="336">
                    <c:v>1.9E-3</c:v>
                  </c:pt>
                  <c:pt idx="337">
                    <c:v>6.9999999999999999E-4</c:v>
                  </c:pt>
                  <c:pt idx="338">
                    <c:v>2.8999999999999998E-3</c:v>
                  </c:pt>
                  <c:pt idx="339">
                    <c:v>2.0999999999999999E-3</c:v>
                  </c:pt>
                  <c:pt idx="340">
                    <c:v>5.0000000000000001E-4</c:v>
                  </c:pt>
                  <c:pt idx="341">
                    <c:v>1.1999999999999999E-3</c:v>
                  </c:pt>
                  <c:pt idx="342">
                    <c:v>1.1000000000000001E-3</c:v>
                  </c:pt>
                  <c:pt idx="343">
                    <c:v>1E-3</c:v>
                  </c:pt>
                  <c:pt idx="344">
                    <c:v>2.3999999999999998E-3</c:v>
                  </c:pt>
                  <c:pt idx="345">
                    <c:v>1.1999999999999999E-3</c:v>
                  </c:pt>
                  <c:pt idx="346">
                    <c:v>2.2000000000000001E-3</c:v>
                  </c:pt>
                  <c:pt idx="347">
                    <c:v>1.1000000000000001E-3</c:v>
                  </c:pt>
                  <c:pt idx="348">
                    <c:v>5.9999999999999995E-4</c:v>
                  </c:pt>
                  <c:pt idx="349">
                    <c:v>1.4E-3</c:v>
                  </c:pt>
                  <c:pt idx="350">
                    <c:v>6.9999999999999999E-4</c:v>
                  </c:pt>
                  <c:pt idx="351">
                    <c:v>8.9999999999999998E-4</c:v>
                  </c:pt>
                  <c:pt idx="352">
                    <c:v>1.2999999999999999E-3</c:v>
                  </c:pt>
                  <c:pt idx="353">
                    <c:v>6.9999999999999999E-4</c:v>
                  </c:pt>
                  <c:pt idx="354">
                    <c:v>8.9999999999999998E-4</c:v>
                  </c:pt>
                  <c:pt idx="355">
                    <c:v>1.4E-3</c:v>
                  </c:pt>
                  <c:pt idx="356">
                    <c:v>1.9E-3</c:v>
                  </c:pt>
                  <c:pt idx="357">
                    <c:v>0</c:v>
                  </c:pt>
                  <c:pt idx="358">
                    <c:v>2.5000000000000001E-3</c:v>
                  </c:pt>
                  <c:pt idx="359">
                    <c:v>1.8E-3</c:v>
                  </c:pt>
                  <c:pt idx="360">
                    <c:v>6.9999999999999999E-4</c:v>
                  </c:pt>
                  <c:pt idx="361">
                    <c:v>5.0000000000000001E-4</c:v>
                  </c:pt>
                  <c:pt idx="362">
                    <c:v>1.4E-3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1.8E-3</c:v>
                  </c:pt>
                  <c:pt idx="59">
                    <c:v>2.9999999999999997E-4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5.9999999999999995E-4</c:v>
                  </c:pt>
                  <c:pt idx="64">
                    <c:v>2.9999999999999997E-4</c:v>
                  </c:pt>
                  <c:pt idx="65">
                    <c:v>0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4.0000000000000002E-4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2.0000000000000001E-4</c:v>
                  </c:pt>
                  <c:pt idx="72">
                    <c:v>4.0000000000000002E-4</c:v>
                  </c:pt>
                  <c:pt idx="73">
                    <c:v>5.9999999999999995E-4</c:v>
                  </c:pt>
                  <c:pt idx="74">
                    <c:v>2.9999999999999997E-4</c:v>
                  </c:pt>
                  <c:pt idx="75">
                    <c:v>2.0000000000000001E-4</c:v>
                  </c:pt>
                  <c:pt idx="76">
                    <c:v>4.0000000000000002E-4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5.0000000000000001E-4</c:v>
                  </c:pt>
                  <c:pt idx="80">
                    <c:v>5.9999999999999995E-4</c:v>
                  </c:pt>
                  <c:pt idx="81">
                    <c:v>2.9999999999999997E-4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4.0000000000000002E-4</c:v>
                  </c:pt>
                  <c:pt idx="87">
                    <c:v>4.0000000000000002E-4</c:v>
                  </c:pt>
                  <c:pt idx="88">
                    <c:v>2.9999999999999997E-4</c:v>
                  </c:pt>
                  <c:pt idx="89">
                    <c:v>2.3E-3</c:v>
                  </c:pt>
                  <c:pt idx="90">
                    <c:v>2.0000000000000001E-4</c:v>
                  </c:pt>
                  <c:pt idx="91">
                    <c:v>5.0000000000000001E-4</c:v>
                  </c:pt>
                  <c:pt idx="92">
                    <c:v>4.0000000000000002E-4</c:v>
                  </c:pt>
                  <c:pt idx="93">
                    <c:v>2.9999999999999997E-4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1.8E-3</c:v>
                  </c:pt>
                  <c:pt idx="97">
                    <c:v>4.0000000000000002E-4</c:v>
                  </c:pt>
                  <c:pt idx="98">
                    <c:v>6.9999999999999999E-4</c:v>
                  </c:pt>
                  <c:pt idx="99">
                    <c:v>5.9999999999999995E-4</c:v>
                  </c:pt>
                  <c:pt idx="100">
                    <c:v>2.9999999999999997E-4</c:v>
                  </c:pt>
                  <c:pt idx="101">
                    <c:v>4.0000000000000002E-4</c:v>
                  </c:pt>
                  <c:pt idx="102">
                    <c:v>2.9999999999999997E-4</c:v>
                  </c:pt>
                  <c:pt idx="103">
                    <c:v>2.0000000000000001E-4</c:v>
                  </c:pt>
                  <c:pt idx="104">
                    <c:v>2.9999999999999997E-4</c:v>
                  </c:pt>
                  <c:pt idx="105">
                    <c:v>5.9999999999999995E-4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1E-3</c:v>
                  </c:pt>
                  <c:pt idx="111">
                    <c:v>2.0000000000000001E-4</c:v>
                  </c:pt>
                  <c:pt idx="112">
                    <c:v>6.9999999999999999E-4</c:v>
                  </c:pt>
                  <c:pt idx="113">
                    <c:v>2.0000000000000001E-4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5.0000000000000001E-4</c:v>
                  </c:pt>
                  <c:pt idx="120">
                    <c:v>5.9999999999999995E-4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2.0999999999999999E-3</c:v>
                  </c:pt>
                  <c:pt idx="125">
                    <c:v>2.0000000000000001E-4</c:v>
                  </c:pt>
                  <c:pt idx="126">
                    <c:v>2.0000000000000001E-4</c:v>
                  </c:pt>
                  <c:pt idx="127">
                    <c:v>2.0000000000000001E-4</c:v>
                  </c:pt>
                  <c:pt idx="128">
                    <c:v>2.0000000000000001E-4</c:v>
                  </c:pt>
                  <c:pt idx="129">
                    <c:v>6.9999999999999999E-4</c:v>
                  </c:pt>
                  <c:pt idx="130">
                    <c:v>2.0000000000000001E-4</c:v>
                  </c:pt>
                  <c:pt idx="131">
                    <c:v>2.9999999999999997E-4</c:v>
                  </c:pt>
                  <c:pt idx="132">
                    <c:v>5.9999999999999995E-4</c:v>
                  </c:pt>
                  <c:pt idx="133">
                    <c:v>4.0000000000000002E-4</c:v>
                  </c:pt>
                  <c:pt idx="134">
                    <c:v>5.9999999999999995E-4</c:v>
                  </c:pt>
                  <c:pt idx="135">
                    <c:v>5.9999999999999995E-4</c:v>
                  </c:pt>
                  <c:pt idx="136">
                    <c:v>6.9999999999999999E-4</c:v>
                  </c:pt>
                  <c:pt idx="137">
                    <c:v>4.0000000000000002E-4</c:v>
                  </c:pt>
                  <c:pt idx="138">
                    <c:v>2.9999999999999997E-4</c:v>
                  </c:pt>
                  <c:pt idx="139">
                    <c:v>6.9999999999999999E-4</c:v>
                  </c:pt>
                  <c:pt idx="140">
                    <c:v>5.0000000000000001E-4</c:v>
                  </c:pt>
                  <c:pt idx="141">
                    <c:v>4.0000000000000002E-4</c:v>
                  </c:pt>
                  <c:pt idx="142">
                    <c:v>8.0000000000000004E-4</c:v>
                  </c:pt>
                  <c:pt idx="143">
                    <c:v>2.0000000000000001E-4</c:v>
                  </c:pt>
                  <c:pt idx="144">
                    <c:v>6.9999999999999999E-4</c:v>
                  </c:pt>
                  <c:pt idx="145">
                    <c:v>5.0000000000000001E-4</c:v>
                  </c:pt>
                  <c:pt idx="146">
                    <c:v>1.1999999999999999E-3</c:v>
                  </c:pt>
                  <c:pt idx="147">
                    <c:v>2.9999999999999997E-4</c:v>
                  </c:pt>
                  <c:pt idx="148">
                    <c:v>4.0000000000000002E-4</c:v>
                  </c:pt>
                  <c:pt idx="149">
                    <c:v>4.0000000000000002E-4</c:v>
                  </c:pt>
                  <c:pt idx="150">
                    <c:v>2.0000000000000001E-4</c:v>
                  </c:pt>
                  <c:pt idx="151">
                    <c:v>2.0000000000000001E-4</c:v>
                  </c:pt>
                  <c:pt idx="152">
                    <c:v>4.0000000000000002E-4</c:v>
                  </c:pt>
                  <c:pt idx="153">
                    <c:v>2.9999999999999997E-4</c:v>
                  </c:pt>
                  <c:pt idx="154">
                    <c:v>2.9999999999999997E-4</c:v>
                  </c:pt>
                  <c:pt idx="155">
                    <c:v>2.9999999999999997E-4</c:v>
                  </c:pt>
                  <c:pt idx="156">
                    <c:v>2.9999999999999997E-4</c:v>
                  </c:pt>
                  <c:pt idx="157">
                    <c:v>4.0000000000000002E-4</c:v>
                  </c:pt>
                  <c:pt idx="158">
                    <c:v>1.6999999999999999E-3</c:v>
                  </c:pt>
                  <c:pt idx="159">
                    <c:v>2.0000000000000001E-4</c:v>
                  </c:pt>
                  <c:pt idx="160">
                    <c:v>4.0000000000000002E-4</c:v>
                  </c:pt>
                  <c:pt idx="161">
                    <c:v>4.0000000000000002E-4</c:v>
                  </c:pt>
                  <c:pt idx="162">
                    <c:v>5.0000000000000001E-4</c:v>
                  </c:pt>
                  <c:pt idx="163">
                    <c:v>2.0000000000000001E-4</c:v>
                  </c:pt>
                  <c:pt idx="164">
                    <c:v>6.9999999999999999E-4</c:v>
                  </c:pt>
                  <c:pt idx="165">
                    <c:v>2.9999999999999997E-4</c:v>
                  </c:pt>
                  <c:pt idx="166">
                    <c:v>4.0000000000000002E-4</c:v>
                  </c:pt>
                  <c:pt idx="167">
                    <c:v>2.9999999999999997E-4</c:v>
                  </c:pt>
                  <c:pt idx="168">
                    <c:v>4.0000000000000002E-4</c:v>
                  </c:pt>
                  <c:pt idx="169">
                    <c:v>5.0000000000000001E-4</c:v>
                  </c:pt>
                  <c:pt idx="170">
                    <c:v>4.0000000000000002E-4</c:v>
                  </c:pt>
                  <c:pt idx="171">
                    <c:v>8.0000000000000004E-4</c:v>
                  </c:pt>
                  <c:pt idx="172">
                    <c:v>2.9999999999999997E-4</c:v>
                  </c:pt>
                  <c:pt idx="173">
                    <c:v>5.0000000000000001E-4</c:v>
                  </c:pt>
                  <c:pt idx="174">
                    <c:v>4.0000000000000002E-4</c:v>
                  </c:pt>
                  <c:pt idx="175">
                    <c:v>2.9999999999999997E-4</c:v>
                  </c:pt>
                  <c:pt idx="176">
                    <c:v>5.9999999999999995E-4</c:v>
                  </c:pt>
                  <c:pt idx="177">
                    <c:v>2.9999999999999997E-4</c:v>
                  </c:pt>
                  <c:pt idx="178">
                    <c:v>8.0000000000000004E-4</c:v>
                  </c:pt>
                  <c:pt idx="179">
                    <c:v>5.0000000000000001E-4</c:v>
                  </c:pt>
                  <c:pt idx="180">
                    <c:v>2.9999999999999997E-4</c:v>
                  </c:pt>
                  <c:pt idx="181">
                    <c:v>2.0000000000000001E-4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8.0000000000000004E-4</c:v>
                  </c:pt>
                  <c:pt idx="185">
                    <c:v>2.0000000000000001E-4</c:v>
                  </c:pt>
                  <c:pt idx="186">
                    <c:v>4.0000000000000002E-4</c:v>
                  </c:pt>
                  <c:pt idx="187">
                    <c:v>2.2000000000000001E-3</c:v>
                  </c:pt>
                  <c:pt idx="188">
                    <c:v>5.0000000000000001E-4</c:v>
                  </c:pt>
                  <c:pt idx="189">
                    <c:v>2.9999999999999997E-4</c:v>
                  </c:pt>
                  <c:pt idx="190">
                    <c:v>2.9999999999999997E-4</c:v>
                  </c:pt>
                  <c:pt idx="191">
                    <c:v>4.0000000000000002E-4</c:v>
                  </c:pt>
                  <c:pt idx="192">
                    <c:v>1E-3</c:v>
                  </c:pt>
                  <c:pt idx="193">
                    <c:v>5.0000000000000001E-4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6.9999999999999999E-4</c:v>
                  </c:pt>
                  <c:pt idx="197">
                    <c:v>8.9999999999999998E-4</c:v>
                  </c:pt>
                  <c:pt idx="198">
                    <c:v>2.9999999999999997E-4</c:v>
                  </c:pt>
                  <c:pt idx="199">
                    <c:v>4.0000000000000002E-4</c:v>
                  </c:pt>
                  <c:pt idx="200">
                    <c:v>1.2999999999999999E-3</c:v>
                  </c:pt>
                  <c:pt idx="201">
                    <c:v>2.0000000000000001E-4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4.0000000000000002E-4</c:v>
                  </c:pt>
                  <c:pt idx="205">
                    <c:v>2.9999999999999997E-4</c:v>
                  </c:pt>
                  <c:pt idx="206">
                    <c:v>4.0000000000000002E-4</c:v>
                  </c:pt>
                  <c:pt idx="207">
                    <c:v>6.9999999999999999E-4</c:v>
                  </c:pt>
                  <c:pt idx="208">
                    <c:v>4.0000000000000002E-4</c:v>
                  </c:pt>
                  <c:pt idx="209">
                    <c:v>5.0000000000000001E-4</c:v>
                  </c:pt>
                  <c:pt idx="210">
                    <c:v>4.0000000000000002E-4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4.0000000000000002E-4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2.9999999999999997E-4</c:v>
                  </c:pt>
                  <c:pt idx="217">
                    <c:v>5.0000000000000001E-4</c:v>
                  </c:pt>
                  <c:pt idx="218">
                    <c:v>2.0000000000000001E-4</c:v>
                  </c:pt>
                  <c:pt idx="219">
                    <c:v>1.6000000000000001E-3</c:v>
                  </c:pt>
                  <c:pt idx="220">
                    <c:v>1.1000000000000001E-3</c:v>
                  </c:pt>
                  <c:pt idx="221">
                    <c:v>8.9999999999999998E-4</c:v>
                  </c:pt>
                  <c:pt idx="222">
                    <c:v>1.1000000000000001E-3</c:v>
                  </c:pt>
                  <c:pt idx="223">
                    <c:v>5.9999999999999995E-4</c:v>
                  </c:pt>
                  <c:pt idx="224">
                    <c:v>1E-3</c:v>
                  </c:pt>
                  <c:pt idx="225">
                    <c:v>5.9999999999999995E-4</c:v>
                  </c:pt>
                  <c:pt idx="226">
                    <c:v>8.9999999999999998E-4</c:v>
                  </c:pt>
                  <c:pt idx="227">
                    <c:v>4.0000000000000002E-4</c:v>
                  </c:pt>
                  <c:pt idx="228">
                    <c:v>8.0000000000000004E-4</c:v>
                  </c:pt>
                  <c:pt idx="229">
                    <c:v>1.5E-3</c:v>
                  </c:pt>
                  <c:pt idx="230">
                    <c:v>8.0000000000000004E-4</c:v>
                  </c:pt>
                  <c:pt idx="231">
                    <c:v>1.2999999999999999E-3</c:v>
                  </c:pt>
                  <c:pt idx="232">
                    <c:v>4.0000000000000002E-4</c:v>
                  </c:pt>
                  <c:pt idx="233">
                    <c:v>5.9999999999999995E-4</c:v>
                  </c:pt>
                  <c:pt idx="234">
                    <c:v>4.0000000000000002E-4</c:v>
                  </c:pt>
                  <c:pt idx="235">
                    <c:v>5.9999999999999995E-4</c:v>
                  </c:pt>
                  <c:pt idx="236">
                    <c:v>1E-3</c:v>
                  </c:pt>
                  <c:pt idx="237">
                    <c:v>5.0000000000000001E-4</c:v>
                  </c:pt>
                  <c:pt idx="238">
                    <c:v>2.9999999999999997E-4</c:v>
                  </c:pt>
                  <c:pt idx="239">
                    <c:v>1.6999999999999999E-3</c:v>
                  </c:pt>
                  <c:pt idx="240">
                    <c:v>2.0000000000000001E-4</c:v>
                  </c:pt>
                  <c:pt idx="241">
                    <c:v>1E-3</c:v>
                  </c:pt>
                  <c:pt idx="242">
                    <c:v>8.0000000000000004E-4</c:v>
                  </c:pt>
                  <c:pt idx="243">
                    <c:v>5.9999999999999995E-4</c:v>
                  </c:pt>
                  <c:pt idx="244">
                    <c:v>8.9999999999999998E-4</c:v>
                  </c:pt>
                  <c:pt idx="245">
                    <c:v>4.0000000000000002E-4</c:v>
                  </c:pt>
                  <c:pt idx="246">
                    <c:v>5.0000000000000001E-4</c:v>
                  </c:pt>
                  <c:pt idx="247">
                    <c:v>5.9999999999999995E-4</c:v>
                  </c:pt>
                  <c:pt idx="248">
                    <c:v>1.4E-3</c:v>
                  </c:pt>
                  <c:pt idx="249">
                    <c:v>5.0000000000000001E-4</c:v>
                  </c:pt>
                  <c:pt idx="250">
                    <c:v>1.1999999999999999E-3</c:v>
                  </c:pt>
                  <c:pt idx="251">
                    <c:v>6.9999999999999999E-4</c:v>
                  </c:pt>
                  <c:pt idx="252">
                    <c:v>2.9999999999999997E-4</c:v>
                  </c:pt>
                  <c:pt idx="253">
                    <c:v>1.5E-3</c:v>
                  </c:pt>
                  <c:pt idx="254">
                    <c:v>8.9999999999999998E-4</c:v>
                  </c:pt>
                  <c:pt idx="255">
                    <c:v>5.0000000000000001E-4</c:v>
                  </c:pt>
                  <c:pt idx="256">
                    <c:v>8.0000000000000004E-4</c:v>
                  </c:pt>
                  <c:pt idx="257">
                    <c:v>8.9999999999999998E-4</c:v>
                  </c:pt>
                  <c:pt idx="258">
                    <c:v>2.9999999999999997E-4</c:v>
                  </c:pt>
                  <c:pt idx="259">
                    <c:v>1E-3</c:v>
                  </c:pt>
                  <c:pt idx="260">
                    <c:v>1.1999999999999999E-3</c:v>
                  </c:pt>
                  <c:pt idx="261">
                    <c:v>1E-3</c:v>
                  </c:pt>
                  <c:pt idx="262">
                    <c:v>1E-3</c:v>
                  </c:pt>
                  <c:pt idx="263">
                    <c:v>1.1000000000000001E-3</c:v>
                  </c:pt>
                  <c:pt idx="264">
                    <c:v>6.9999999999999999E-4</c:v>
                  </c:pt>
                  <c:pt idx="265">
                    <c:v>2.0000000000000001E-4</c:v>
                  </c:pt>
                  <c:pt idx="266">
                    <c:v>2.0000000000000001E-4</c:v>
                  </c:pt>
                  <c:pt idx="267">
                    <c:v>8.0000000000000004E-4</c:v>
                  </c:pt>
                  <c:pt idx="268">
                    <c:v>4.0000000000000002E-4</c:v>
                  </c:pt>
                  <c:pt idx="269">
                    <c:v>2.9999999999999997E-4</c:v>
                  </c:pt>
                  <c:pt idx="270">
                    <c:v>2.0000000000000001E-4</c:v>
                  </c:pt>
                  <c:pt idx="271">
                    <c:v>2.9999999999999997E-4</c:v>
                  </c:pt>
                  <c:pt idx="272">
                    <c:v>1E-4</c:v>
                  </c:pt>
                  <c:pt idx="273">
                    <c:v>2.0000000000000001E-4</c:v>
                  </c:pt>
                  <c:pt idx="274">
                    <c:v>8.0000000000000004E-4</c:v>
                  </c:pt>
                  <c:pt idx="275">
                    <c:v>1.1999999999999999E-3</c:v>
                  </c:pt>
                  <c:pt idx="276">
                    <c:v>2.0000000000000001E-4</c:v>
                  </c:pt>
                  <c:pt idx="277">
                    <c:v>2.9999999999999997E-4</c:v>
                  </c:pt>
                  <c:pt idx="278">
                    <c:v>1.2999999999999999E-3</c:v>
                  </c:pt>
                  <c:pt idx="279">
                    <c:v>2.0000000000000001E-4</c:v>
                  </c:pt>
                  <c:pt idx="280">
                    <c:v>2.9999999999999997E-4</c:v>
                  </c:pt>
                  <c:pt idx="281">
                    <c:v>2.0000000000000001E-4</c:v>
                  </c:pt>
                  <c:pt idx="282">
                    <c:v>1.2999999999999999E-3</c:v>
                  </c:pt>
                  <c:pt idx="283">
                    <c:v>2.9999999999999997E-4</c:v>
                  </c:pt>
                  <c:pt idx="284">
                    <c:v>2.0000000000000001E-4</c:v>
                  </c:pt>
                  <c:pt idx="285">
                    <c:v>2.0000000000000001E-4</c:v>
                  </c:pt>
                  <c:pt idx="286">
                    <c:v>4.0000000000000002E-4</c:v>
                  </c:pt>
                  <c:pt idx="287">
                    <c:v>2.0000000000000001E-4</c:v>
                  </c:pt>
                  <c:pt idx="288">
                    <c:v>2.0000000000000001E-4</c:v>
                  </c:pt>
                  <c:pt idx="289">
                    <c:v>4.0000000000000002E-4</c:v>
                  </c:pt>
                  <c:pt idx="290">
                    <c:v>6.9999999999999999E-4</c:v>
                  </c:pt>
                  <c:pt idx="291">
                    <c:v>1E-4</c:v>
                  </c:pt>
                  <c:pt idx="292">
                    <c:v>2.0000000000000001E-4</c:v>
                  </c:pt>
                  <c:pt idx="293">
                    <c:v>1.9E-3</c:v>
                  </c:pt>
                  <c:pt idx="294">
                    <c:v>1.1000000000000001E-3</c:v>
                  </c:pt>
                  <c:pt idx="295">
                    <c:v>5.9999999999999995E-4</c:v>
                  </c:pt>
                  <c:pt idx="296">
                    <c:v>8.0000000000000004E-4</c:v>
                  </c:pt>
                  <c:pt idx="297">
                    <c:v>2.9999999999999997E-4</c:v>
                  </c:pt>
                  <c:pt idx="298">
                    <c:v>8.9999999999999998E-4</c:v>
                  </c:pt>
                  <c:pt idx="299">
                    <c:v>2.0000000000000001E-4</c:v>
                  </c:pt>
                  <c:pt idx="300">
                    <c:v>2.9999999999999997E-4</c:v>
                  </c:pt>
                  <c:pt idx="301">
                    <c:v>2.9999999999999997E-4</c:v>
                  </c:pt>
                  <c:pt idx="302">
                    <c:v>2.9999999999999997E-4</c:v>
                  </c:pt>
                  <c:pt idx="303">
                    <c:v>2.0000000000000001E-4</c:v>
                  </c:pt>
                  <c:pt idx="304">
                    <c:v>2.0000000000000001E-4</c:v>
                  </c:pt>
                  <c:pt idx="305">
                    <c:v>2.0000000000000001E-4</c:v>
                  </c:pt>
                  <c:pt idx="306">
                    <c:v>2.9999999999999997E-4</c:v>
                  </c:pt>
                  <c:pt idx="307">
                    <c:v>2.9999999999999997E-4</c:v>
                  </c:pt>
                  <c:pt idx="308">
                    <c:v>1.1000000000000001E-3</c:v>
                  </c:pt>
                  <c:pt idx="309">
                    <c:v>2.0000000000000001E-4</c:v>
                  </c:pt>
                  <c:pt idx="310">
                    <c:v>5.0000000000000001E-4</c:v>
                  </c:pt>
                  <c:pt idx="311">
                    <c:v>8.9999999999999998E-4</c:v>
                  </c:pt>
                  <c:pt idx="312">
                    <c:v>1.1999999999999999E-3</c:v>
                  </c:pt>
                  <c:pt idx="313">
                    <c:v>5.9999999999999995E-4</c:v>
                  </c:pt>
                  <c:pt idx="314">
                    <c:v>8.0000000000000004E-4</c:v>
                  </c:pt>
                  <c:pt idx="315">
                    <c:v>8.0000000000000004E-4</c:v>
                  </c:pt>
                  <c:pt idx="316">
                    <c:v>2.0000000000000001E-4</c:v>
                  </c:pt>
                  <c:pt idx="317">
                    <c:v>2.0000000000000001E-4</c:v>
                  </c:pt>
                  <c:pt idx="318">
                    <c:v>5.9999999999999995E-4</c:v>
                  </c:pt>
                  <c:pt idx="319">
                    <c:v>2.0000000000000001E-4</c:v>
                  </c:pt>
                  <c:pt idx="320">
                    <c:v>6.9999999999999999E-4</c:v>
                  </c:pt>
                  <c:pt idx="321">
                    <c:v>1E-3</c:v>
                  </c:pt>
                  <c:pt idx="322">
                    <c:v>2.9999999999999997E-4</c:v>
                  </c:pt>
                  <c:pt idx="323">
                    <c:v>1E-4</c:v>
                  </c:pt>
                  <c:pt idx="324">
                    <c:v>2.0000000000000001E-4</c:v>
                  </c:pt>
                  <c:pt idx="325">
                    <c:v>5.0000000000000001E-4</c:v>
                  </c:pt>
                  <c:pt idx="326">
                    <c:v>5.9999999999999995E-4</c:v>
                  </c:pt>
                  <c:pt idx="327">
                    <c:v>5.9999999999999995E-4</c:v>
                  </c:pt>
                  <c:pt idx="328">
                    <c:v>2.0000000000000001E-4</c:v>
                  </c:pt>
                  <c:pt idx="329">
                    <c:v>6.9999999999999999E-4</c:v>
                  </c:pt>
                  <c:pt idx="330">
                    <c:v>5.9999999999999995E-4</c:v>
                  </c:pt>
                  <c:pt idx="331">
                    <c:v>1E-3</c:v>
                  </c:pt>
                  <c:pt idx="332">
                    <c:v>1E-3</c:v>
                  </c:pt>
                  <c:pt idx="333">
                    <c:v>1E-3</c:v>
                  </c:pt>
                  <c:pt idx="334">
                    <c:v>6.9999999999999999E-4</c:v>
                  </c:pt>
                  <c:pt idx="335">
                    <c:v>2E-3</c:v>
                  </c:pt>
                  <c:pt idx="336">
                    <c:v>1.9E-3</c:v>
                  </c:pt>
                  <c:pt idx="337">
                    <c:v>6.9999999999999999E-4</c:v>
                  </c:pt>
                  <c:pt idx="338">
                    <c:v>2.8999999999999998E-3</c:v>
                  </c:pt>
                  <c:pt idx="339">
                    <c:v>2.0999999999999999E-3</c:v>
                  </c:pt>
                  <c:pt idx="340">
                    <c:v>5.0000000000000001E-4</c:v>
                  </c:pt>
                  <c:pt idx="341">
                    <c:v>1.1999999999999999E-3</c:v>
                  </c:pt>
                  <c:pt idx="342">
                    <c:v>1.1000000000000001E-3</c:v>
                  </c:pt>
                  <c:pt idx="343">
                    <c:v>1E-3</c:v>
                  </c:pt>
                  <c:pt idx="344">
                    <c:v>2.3999999999999998E-3</c:v>
                  </c:pt>
                  <c:pt idx="345">
                    <c:v>1.1999999999999999E-3</c:v>
                  </c:pt>
                  <c:pt idx="346">
                    <c:v>2.2000000000000001E-3</c:v>
                  </c:pt>
                  <c:pt idx="347">
                    <c:v>1.1000000000000001E-3</c:v>
                  </c:pt>
                  <c:pt idx="348">
                    <c:v>5.9999999999999995E-4</c:v>
                  </c:pt>
                  <c:pt idx="349">
                    <c:v>1.4E-3</c:v>
                  </c:pt>
                  <c:pt idx="350">
                    <c:v>6.9999999999999999E-4</c:v>
                  </c:pt>
                  <c:pt idx="351">
                    <c:v>8.9999999999999998E-4</c:v>
                  </c:pt>
                  <c:pt idx="352">
                    <c:v>1.2999999999999999E-3</c:v>
                  </c:pt>
                  <c:pt idx="353">
                    <c:v>6.9999999999999999E-4</c:v>
                  </c:pt>
                  <c:pt idx="354">
                    <c:v>8.9999999999999998E-4</c:v>
                  </c:pt>
                  <c:pt idx="355">
                    <c:v>1.4E-3</c:v>
                  </c:pt>
                  <c:pt idx="356">
                    <c:v>1.9E-3</c:v>
                  </c:pt>
                  <c:pt idx="357">
                    <c:v>0</c:v>
                  </c:pt>
                  <c:pt idx="358">
                    <c:v>2.5000000000000001E-3</c:v>
                  </c:pt>
                  <c:pt idx="359">
                    <c:v>1.8E-3</c:v>
                  </c:pt>
                  <c:pt idx="360">
                    <c:v>6.9999999999999999E-4</c:v>
                  </c:pt>
                  <c:pt idx="361">
                    <c:v>5.0000000000000001E-4</c:v>
                  </c:pt>
                  <c:pt idx="362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6">
                  <c:v>7.5257960001181345E-2</c:v>
                </c:pt>
                <c:pt idx="27">
                  <c:v>7.5257960001181345E-2</c:v>
                </c:pt>
                <c:pt idx="33">
                  <c:v>7.5811529997736216E-2</c:v>
                </c:pt>
                <c:pt idx="39">
                  <c:v>8.8009059996693395E-2</c:v>
                </c:pt>
                <c:pt idx="41">
                  <c:v>8.3866919994761702E-2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65">
                  <c:v>9.6119699999690056E-2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6-48FE-81A8-0E3268FE822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1'!$D$21:$D$38</c:f>
                <c:numCache>
                  <c:formatCode>General</c:formatCode>
                  <c:ptCount val="18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8">
                  <c:v>9.0417159997741692E-2</c:v>
                </c:pt>
                <c:pt idx="9">
                  <c:v>9.1802510003617499E-2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22">
                  <c:v>7.137082999543054E-2</c:v>
                </c:pt>
                <c:pt idx="23">
                  <c:v>7.1676179999485612E-2</c:v>
                </c:pt>
                <c:pt idx="25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4">
                  <c:v>7.6397209995775484E-2</c:v>
                </c:pt>
                <c:pt idx="35">
                  <c:v>7.7982939998037182E-2</c:v>
                </c:pt>
                <c:pt idx="38">
                  <c:v>8.2882339993375354E-2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6-48FE-81A8-0E3268FE822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10">
                  <c:v>0</c:v>
                </c:pt>
                <c:pt idx="21">
                  <c:v>7.4049779999768361E-2</c:v>
                </c:pt>
                <c:pt idx="24">
                  <c:v>7.2168699996836949E-2</c:v>
                </c:pt>
                <c:pt idx="36">
                  <c:v>7.3046279998379759E-2</c:v>
                </c:pt>
                <c:pt idx="37">
                  <c:v>8.196093999868026E-2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119">
                  <c:v>9.8701359995175153E-2</c:v>
                </c:pt>
                <c:pt idx="181">
                  <c:v>0.10106662000180222</c:v>
                </c:pt>
                <c:pt idx="187">
                  <c:v>0.10721835999720497</c:v>
                </c:pt>
                <c:pt idx="218">
                  <c:v>0.11303530999430222</c:v>
                </c:pt>
                <c:pt idx="240">
                  <c:v>0.11997390000033192</c:v>
                </c:pt>
                <c:pt idx="357">
                  <c:v>0.13435083979857154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6-48FE-81A8-0E3268FE822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1'!$L$21:$L$981</c:f>
              <c:numCache>
                <c:formatCode>General</c:formatCode>
                <c:ptCount val="961"/>
                <c:pt idx="50">
                  <c:v>0.30478068021329818</c:v>
                </c:pt>
                <c:pt idx="51">
                  <c:v>0.30331631998706143</c:v>
                </c:pt>
                <c:pt idx="52">
                  <c:v>0.30440734986041207</c:v>
                </c:pt>
                <c:pt idx="53">
                  <c:v>0.30421804991783574</c:v>
                </c:pt>
                <c:pt idx="54">
                  <c:v>0.3046930298442021</c:v>
                </c:pt>
                <c:pt idx="55">
                  <c:v>0.30449838004278718</c:v>
                </c:pt>
                <c:pt idx="56">
                  <c:v>0.30490908000501804</c:v>
                </c:pt>
                <c:pt idx="57">
                  <c:v>0.3044144297746243</c:v>
                </c:pt>
                <c:pt idx="58">
                  <c:v>0.30818405983154662</c:v>
                </c:pt>
                <c:pt idx="59">
                  <c:v>0.30455368989350973</c:v>
                </c:pt>
                <c:pt idx="60">
                  <c:v>0.30445903991494561</c:v>
                </c:pt>
                <c:pt idx="61">
                  <c:v>0.30440010980237275</c:v>
                </c:pt>
                <c:pt idx="62">
                  <c:v>0.30846973981533665</c:v>
                </c:pt>
                <c:pt idx="63">
                  <c:v>0.30504471985477721</c:v>
                </c:pt>
                <c:pt idx="64">
                  <c:v>0.30475007022323553</c:v>
                </c:pt>
                <c:pt idx="66">
                  <c:v>0.30526077000831719</c:v>
                </c:pt>
                <c:pt idx="67">
                  <c:v>0.30543574998591794</c:v>
                </c:pt>
                <c:pt idx="68">
                  <c:v>0.30574109980079811</c:v>
                </c:pt>
                <c:pt idx="69">
                  <c:v>0.30491073022130877</c:v>
                </c:pt>
                <c:pt idx="70">
                  <c:v>0.3035160801227903</c:v>
                </c:pt>
                <c:pt idx="71">
                  <c:v>0.30492142993171001</c:v>
                </c:pt>
                <c:pt idx="72">
                  <c:v>0.30562677999841981</c:v>
                </c:pt>
                <c:pt idx="73">
                  <c:v>0.30479106009443058</c:v>
                </c:pt>
                <c:pt idx="74">
                  <c:v>0.30439641016710084</c:v>
                </c:pt>
                <c:pt idx="75">
                  <c:v>0.30527138987963554</c:v>
                </c:pt>
                <c:pt idx="76">
                  <c:v>0.30537674003426218</c:v>
                </c:pt>
                <c:pt idx="77">
                  <c:v>0.30528743991453666</c:v>
                </c:pt>
                <c:pt idx="78">
                  <c:v>0.30485707012121566</c:v>
                </c:pt>
                <c:pt idx="79">
                  <c:v>0.30516241993609583</c:v>
                </c:pt>
                <c:pt idx="80">
                  <c:v>0.30535879980016034</c:v>
                </c:pt>
                <c:pt idx="81">
                  <c:v>0.30476415020530112</c:v>
                </c:pt>
                <c:pt idx="82">
                  <c:v>0.30432843009475619</c:v>
                </c:pt>
                <c:pt idx="83">
                  <c:v>0.30516949985030806</c:v>
                </c:pt>
                <c:pt idx="84">
                  <c:v>0.30453378007223364</c:v>
                </c:pt>
                <c:pt idx="85">
                  <c:v>0.30520340980729088</c:v>
                </c:pt>
                <c:pt idx="86">
                  <c:v>0.30494448004174046</c:v>
                </c:pt>
                <c:pt idx="87">
                  <c:v>0.30521410999062937</c:v>
                </c:pt>
                <c:pt idx="88">
                  <c:v>0.30595517990877852</c:v>
                </c:pt>
                <c:pt idx="89">
                  <c:v>0.30471946022589691</c:v>
                </c:pt>
                <c:pt idx="90">
                  <c:v>0.30562480994558427</c:v>
                </c:pt>
                <c:pt idx="91">
                  <c:v>0.30539443981979275</c:v>
                </c:pt>
                <c:pt idx="92">
                  <c:v>0.30489979005506029</c:v>
                </c:pt>
                <c:pt idx="93">
                  <c:v>0.30460513995785732</c:v>
                </c:pt>
                <c:pt idx="94">
                  <c:v>0.30511048989137635</c:v>
                </c:pt>
                <c:pt idx="95">
                  <c:v>0.30497477020253427</c:v>
                </c:pt>
                <c:pt idx="96">
                  <c:v>0.30771583999012364</c:v>
                </c:pt>
                <c:pt idx="97">
                  <c:v>0.30438547000085237</c:v>
                </c:pt>
                <c:pt idx="98">
                  <c:v>0.30682653983240016</c:v>
                </c:pt>
                <c:pt idx="99">
                  <c:v>0.30639082018751651</c:v>
                </c:pt>
                <c:pt idx="100">
                  <c:v>0.3064604500104906</c:v>
                </c:pt>
                <c:pt idx="101">
                  <c:v>0.30540152019966627</c:v>
                </c:pt>
                <c:pt idx="102">
                  <c:v>0.30496580008184537</c:v>
                </c:pt>
                <c:pt idx="103">
                  <c:v>0.30690686983143678</c:v>
                </c:pt>
                <c:pt idx="104">
                  <c:v>0.3053711501925136</c:v>
                </c:pt>
                <c:pt idx="105">
                  <c:v>0.30605148010363337</c:v>
                </c:pt>
                <c:pt idx="106">
                  <c:v>0.30605682996247197</c:v>
                </c:pt>
                <c:pt idx="107">
                  <c:v>0.30506752997462172</c:v>
                </c:pt>
                <c:pt idx="108">
                  <c:v>0.30523180976888398</c:v>
                </c:pt>
                <c:pt idx="109">
                  <c:v>0.30667287990218028</c:v>
                </c:pt>
                <c:pt idx="110">
                  <c:v>0.30814251014089677</c:v>
                </c:pt>
                <c:pt idx="111">
                  <c:v>0.30494785984774353</c:v>
                </c:pt>
                <c:pt idx="112">
                  <c:v>0.30375320988241583</c:v>
                </c:pt>
                <c:pt idx="113">
                  <c:v>0.3055174902183353</c:v>
                </c:pt>
                <c:pt idx="114">
                  <c:v>0.30565855976601597</c:v>
                </c:pt>
                <c:pt idx="115">
                  <c:v>0.30493353987549199</c:v>
                </c:pt>
                <c:pt idx="116">
                  <c:v>0.30603889018675545</c:v>
                </c:pt>
                <c:pt idx="117">
                  <c:v>0.30530317012016894</c:v>
                </c:pt>
                <c:pt idx="118">
                  <c:v>0.30561386978661176</c:v>
                </c:pt>
                <c:pt idx="120">
                  <c:v>0.30548884980817093</c:v>
                </c:pt>
                <c:pt idx="121">
                  <c:v>0.30569419978564838</c:v>
                </c:pt>
                <c:pt idx="122">
                  <c:v>0.30559954981436022</c:v>
                </c:pt>
                <c:pt idx="123">
                  <c:v>0.30670490012562368</c:v>
                </c:pt>
                <c:pt idx="124">
                  <c:v>0.30466917993908282</c:v>
                </c:pt>
                <c:pt idx="125">
                  <c:v>0.30591024994646432</c:v>
                </c:pt>
                <c:pt idx="126">
                  <c:v>0.30617453003651462</c:v>
                </c:pt>
                <c:pt idx="127">
                  <c:v>0.30693157015775796</c:v>
                </c:pt>
                <c:pt idx="128">
                  <c:v>0.3057369201851543</c:v>
                </c:pt>
                <c:pt idx="129">
                  <c:v>0.30894955993426265</c:v>
                </c:pt>
                <c:pt idx="130">
                  <c:v>0.30842989002121612</c:v>
                </c:pt>
                <c:pt idx="131">
                  <c:v>0.30775129016546998</c:v>
                </c:pt>
                <c:pt idx="132">
                  <c:v>0.30813696997938678</c:v>
                </c:pt>
                <c:pt idx="133">
                  <c:v>0.30760125003871508</c:v>
                </c:pt>
                <c:pt idx="134">
                  <c:v>0.30834231996414019</c:v>
                </c:pt>
                <c:pt idx="135">
                  <c:v>0.30931195012090029</c:v>
                </c:pt>
                <c:pt idx="136">
                  <c:v>0.3098922802018933</c:v>
                </c:pt>
                <c:pt idx="137">
                  <c:v>0.3079976300286944</c:v>
                </c:pt>
                <c:pt idx="138">
                  <c:v>0.30811367988644633</c:v>
                </c:pt>
                <c:pt idx="139">
                  <c:v>0.30777796007168945</c:v>
                </c:pt>
                <c:pt idx="140">
                  <c:v>0.30828331000520848</c:v>
                </c:pt>
                <c:pt idx="141">
                  <c:v>0.30808866020379355</c:v>
                </c:pt>
                <c:pt idx="142">
                  <c:v>0.30965293995541288</c:v>
                </c:pt>
                <c:pt idx="143">
                  <c:v>0.30759400998067576</c:v>
                </c:pt>
                <c:pt idx="144">
                  <c:v>0.3075582901146845</c:v>
                </c:pt>
                <c:pt idx="145">
                  <c:v>0.30776898995100055</c:v>
                </c:pt>
                <c:pt idx="146">
                  <c:v>0.31187433982995572</c:v>
                </c:pt>
                <c:pt idx="147">
                  <c:v>0.3078796899644658</c:v>
                </c:pt>
                <c:pt idx="148">
                  <c:v>0.30828504006785806</c:v>
                </c:pt>
                <c:pt idx="149">
                  <c:v>0.30774932012718637</c:v>
                </c:pt>
                <c:pt idx="150">
                  <c:v>0.30795467010466382</c:v>
                </c:pt>
                <c:pt idx="151">
                  <c:v>0.30754034988058265</c:v>
                </c:pt>
                <c:pt idx="152">
                  <c:v>0.30900462980207521</c:v>
                </c:pt>
                <c:pt idx="153">
                  <c:v>0.30774569985806011</c:v>
                </c:pt>
                <c:pt idx="154">
                  <c:v>0.30871533002209617</c:v>
                </c:pt>
                <c:pt idx="155">
                  <c:v>0.30780101017444395</c:v>
                </c:pt>
                <c:pt idx="156">
                  <c:v>0.30901171018194873</c:v>
                </c:pt>
                <c:pt idx="157">
                  <c:v>0.30811706016538665</c:v>
                </c:pt>
                <c:pt idx="158">
                  <c:v>0.30758134022471495</c:v>
                </c:pt>
                <c:pt idx="159">
                  <c:v>0.30858668977452908</c:v>
                </c:pt>
                <c:pt idx="160">
                  <c:v>0.30759203993511619</c:v>
                </c:pt>
                <c:pt idx="161">
                  <c:v>0.30799739003850846</c:v>
                </c:pt>
                <c:pt idx="162">
                  <c:v>0.30723129996476928</c:v>
                </c:pt>
                <c:pt idx="163">
                  <c:v>0.30834734999370994</c:v>
                </c:pt>
                <c:pt idx="164">
                  <c:v>0.3113580501958495</c:v>
                </c:pt>
                <c:pt idx="165">
                  <c:v>0.30943303000822198</c:v>
                </c:pt>
                <c:pt idx="166">
                  <c:v>0.30923838020680705</c:v>
                </c:pt>
                <c:pt idx="167">
                  <c:v>0.30874372998368926</c:v>
                </c:pt>
                <c:pt idx="168">
                  <c:v>0.31030801019369392</c:v>
                </c:pt>
                <c:pt idx="169">
                  <c:v>0.30774908013700042</c:v>
                </c:pt>
                <c:pt idx="170">
                  <c:v>0.30890438998176251</c:v>
                </c:pt>
                <c:pt idx="171">
                  <c:v>0.30820974009111524</c:v>
                </c:pt>
                <c:pt idx="172">
                  <c:v>0.30891509015782503</c:v>
                </c:pt>
                <c:pt idx="173">
                  <c:v>0.30862044006062206</c:v>
                </c:pt>
                <c:pt idx="174">
                  <c:v>0.30898471998079913</c:v>
                </c:pt>
                <c:pt idx="175">
                  <c:v>0.3092900697956793</c:v>
                </c:pt>
                <c:pt idx="176">
                  <c:v>0.30985434984177118</c:v>
                </c:pt>
                <c:pt idx="177">
                  <c:v>0.30967575007525738</c:v>
                </c:pt>
                <c:pt idx="178">
                  <c:v>0.30830242002411978</c:v>
                </c:pt>
                <c:pt idx="179">
                  <c:v>0.30970776983303949</c:v>
                </c:pt>
                <c:pt idx="180">
                  <c:v>0.30887377998442389</c:v>
                </c:pt>
                <c:pt idx="182">
                  <c:v>0.30885946001217235</c:v>
                </c:pt>
                <c:pt idx="183">
                  <c:v>0.30867016006232006</c:v>
                </c:pt>
                <c:pt idx="184">
                  <c:v>0.30963979022635613</c:v>
                </c:pt>
                <c:pt idx="185">
                  <c:v>0.3089504901872715</c:v>
                </c:pt>
                <c:pt idx="186">
                  <c:v>0.10828625980502693</c:v>
                </c:pt>
                <c:pt idx="188">
                  <c:v>0.10615226984373294</c:v>
                </c:pt>
                <c:pt idx="189">
                  <c:v>0.10716832004254684</c:v>
                </c:pt>
                <c:pt idx="190">
                  <c:v>0.10584865009150235</c:v>
                </c:pt>
                <c:pt idx="191">
                  <c:v>0.10792897995270323</c:v>
                </c:pt>
                <c:pt idx="192">
                  <c:v>0.10778429014317226</c:v>
                </c:pt>
                <c:pt idx="193">
                  <c:v>0.10848964020988205</c:v>
                </c:pt>
                <c:pt idx="194">
                  <c:v>0.10629499007336562</c:v>
                </c:pt>
                <c:pt idx="195">
                  <c:v>0.10820033996424172</c:v>
                </c:pt>
                <c:pt idx="196">
                  <c:v>0.10656996988109313</c:v>
                </c:pt>
                <c:pt idx="197">
                  <c:v>0.10685564986488316</c:v>
                </c:pt>
                <c:pt idx="198">
                  <c:v>0.10676635021081893</c:v>
                </c:pt>
                <c:pt idx="199">
                  <c:v>0.10627169998042518</c:v>
                </c:pt>
                <c:pt idx="200">
                  <c:v>0.10653598007775145</c:v>
                </c:pt>
                <c:pt idx="201">
                  <c:v>0.10724667999602389</c:v>
                </c:pt>
                <c:pt idx="202">
                  <c:v>0.10935203000553884</c:v>
                </c:pt>
                <c:pt idx="203">
                  <c:v>0.10732166014349787</c:v>
                </c:pt>
                <c:pt idx="204">
                  <c:v>0.10803236006177031</c:v>
                </c:pt>
                <c:pt idx="205">
                  <c:v>0.10737870004959404</c:v>
                </c:pt>
                <c:pt idx="206">
                  <c:v>0.10808405010902788</c:v>
                </c:pt>
                <c:pt idx="207">
                  <c:v>0.10731969009793829</c:v>
                </c:pt>
                <c:pt idx="208">
                  <c:v>0.10832504011341371</c:v>
                </c:pt>
                <c:pt idx="209">
                  <c:v>0.10729105014615925</c:v>
                </c:pt>
                <c:pt idx="210">
                  <c:v>0.10739639983512461</c:v>
                </c:pt>
                <c:pt idx="211">
                  <c:v>0.1075070998413139</c:v>
                </c:pt>
                <c:pt idx="212">
                  <c:v>0.10805705991515424</c:v>
                </c:pt>
                <c:pt idx="213">
                  <c:v>0.10864809017220978</c:v>
                </c:pt>
                <c:pt idx="214">
                  <c:v>0.10902842013456393</c:v>
                </c:pt>
                <c:pt idx="215">
                  <c:v>0.10793376999208704</c:v>
                </c:pt>
                <c:pt idx="216">
                  <c:v>0.10883912018471165</c:v>
                </c:pt>
                <c:pt idx="217">
                  <c:v>0.10669443004735513</c:v>
                </c:pt>
                <c:pt idx="219">
                  <c:v>0.11766894984612009</c:v>
                </c:pt>
                <c:pt idx="220">
                  <c:v>0.11987430015869904</c:v>
                </c:pt>
                <c:pt idx="221">
                  <c:v>0.11875998019240797</c:v>
                </c:pt>
                <c:pt idx="222">
                  <c:v>0.11726532979810145</c:v>
                </c:pt>
                <c:pt idx="223">
                  <c:v>0.11923496011877432</c:v>
                </c:pt>
                <c:pt idx="224">
                  <c:v>0.11744030977570219</c:v>
                </c:pt>
                <c:pt idx="225">
                  <c:v>0.11912063985073473</c:v>
                </c:pt>
                <c:pt idx="226">
                  <c:v>0.11682598988409154</c:v>
                </c:pt>
                <c:pt idx="227">
                  <c:v>0.12033133985096356</c:v>
                </c:pt>
                <c:pt idx="228">
                  <c:v>0.11850097010756144</c:v>
                </c:pt>
                <c:pt idx="229">
                  <c:v>0.11738665014127037</c:v>
                </c:pt>
                <c:pt idx="230">
                  <c:v>0.11999199977435637</c:v>
                </c:pt>
                <c:pt idx="231">
                  <c:v>0.12087232981139096</c:v>
                </c:pt>
                <c:pt idx="232">
                  <c:v>0.11904903998220107</c:v>
                </c:pt>
                <c:pt idx="233">
                  <c:v>0.11935438979708124</c:v>
                </c:pt>
                <c:pt idx="234">
                  <c:v>0.11885974003234878</c:v>
                </c:pt>
                <c:pt idx="235">
                  <c:v>0.11792401983984746</c:v>
                </c:pt>
                <c:pt idx="236">
                  <c:v>0.12080072994285729</c:v>
                </c:pt>
                <c:pt idx="237">
                  <c:v>0.11770607993821613</c:v>
                </c:pt>
                <c:pt idx="238">
                  <c:v>0.12081143011891982</c:v>
                </c:pt>
                <c:pt idx="239">
                  <c:v>0.12108106006780872</c:v>
                </c:pt>
                <c:pt idx="241">
                  <c:v>0.11927744006970897</c:v>
                </c:pt>
                <c:pt idx="242">
                  <c:v>0.1186524200020358</c:v>
                </c:pt>
                <c:pt idx="243">
                  <c:v>0.12395777017081855</c:v>
                </c:pt>
                <c:pt idx="244">
                  <c:v>0.12232204976317007</c:v>
                </c:pt>
                <c:pt idx="245">
                  <c:v>0.12096312000358012</c:v>
                </c:pt>
                <c:pt idx="246">
                  <c:v>0.11972739984776126</c:v>
                </c:pt>
                <c:pt idx="247">
                  <c:v>0.12196847001905553</c:v>
                </c:pt>
                <c:pt idx="248">
                  <c:v>0.12203274999046698</c:v>
                </c:pt>
                <c:pt idx="249">
                  <c:v>0.12327916984941112</c:v>
                </c:pt>
                <c:pt idx="250">
                  <c:v>0.12204345016652951</c:v>
                </c:pt>
                <c:pt idx="251">
                  <c:v>0.12120772979687899</c:v>
                </c:pt>
                <c:pt idx="252">
                  <c:v>0.12014879998605466</c:v>
                </c:pt>
                <c:pt idx="253">
                  <c:v>0.11885415019060019</c:v>
                </c:pt>
                <c:pt idx="254">
                  <c:v>0.12191843018808868</c:v>
                </c:pt>
                <c:pt idx="255">
                  <c:v>0.12092377987573855</c:v>
                </c:pt>
                <c:pt idx="256">
                  <c:v>0.12192912989121396</c:v>
                </c:pt>
                <c:pt idx="257">
                  <c:v>0.12089340986858588</c:v>
                </c:pt>
                <c:pt idx="258">
                  <c:v>0.12013448001380311</c:v>
                </c:pt>
                <c:pt idx="259">
                  <c:v>0.12170411008264637</c:v>
                </c:pt>
                <c:pt idx="260">
                  <c:v>0.11710945983941201</c:v>
                </c:pt>
                <c:pt idx="261">
                  <c:v>0.1196737402206054</c:v>
                </c:pt>
                <c:pt idx="262">
                  <c:v>0.12461480998899788</c:v>
                </c:pt>
                <c:pt idx="263">
                  <c:v>0.11908444001164753</c:v>
                </c:pt>
                <c:pt idx="264">
                  <c:v>0.11900584006798454</c:v>
                </c:pt>
                <c:pt idx="265">
                  <c:v>0.121486170188291</c:v>
                </c:pt>
                <c:pt idx="266">
                  <c:v>0.12069152000185568</c:v>
                </c:pt>
                <c:pt idx="267">
                  <c:v>0.11986114995670505</c:v>
                </c:pt>
                <c:pt idx="268">
                  <c:v>0.11903077991883038</c:v>
                </c:pt>
                <c:pt idx="269">
                  <c:v>0.1212575301178731</c:v>
                </c:pt>
                <c:pt idx="270">
                  <c:v>0.12046287993143778</c:v>
                </c:pt>
                <c:pt idx="271">
                  <c:v>0.12103250983636826</c:v>
                </c:pt>
                <c:pt idx="272">
                  <c:v>0.12043785977584776</c:v>
                </c:pt>
                <c:pt idx="273">
                  <c:v>0.12114320984255755</c:v>
                </c:pt>
                <c:pt idx="274">
                  <c:v>0.12140748993988382</c:v>
                </c:pt>
                <c:pt idx="275">
                  <c:v>0.11701283981528832</c:v>
                </c:pt>
                <c:pt idx="276">
                  <c:v>0.12190922007721383</c:v>
                </c:pt>
                <c:pt idx="277">
                  <c:v>0.12061456981609808</c:v>
                </c:pt>
                <c:pt idx="278">
                  <c:v>0.1132788497779984</c:v>
                </c:pt>
                <c:pt idx="279">
                  <c:v>0.1210841998909018</c:v>
                </c:pt>
                <c:pt idx="280">
                  <c:v>0.12108955021540169</c:v>
                </c:pt>
                <c:pt idx="281">
                  <c:v>0.1220949002308771</c:v>
                </c:pt>
                <c:pt idx="282">
                  <c:v>0.12135918016429059</c:v>
                </c:pt>
                <c:pt idx="283">
                  <c:v>0.12226452988397796</c:v>
                </c:pt>
                <c:pt idx="284">
                  <c:v>0.12396988010732457</c:v>
                </c:pt>
                <c:pt idx="285">
                  <c:v>0.1205752301539178</c:v>
                </c:pt>
                <c:pt idx="286">
                  <c:v>0.12098057979892474</c:v>
                </c:pt>
                <c:pt idx="287">
                  <c:v>0.12086091013770783</c:v>
                </c:pt>
                <c:pt idx="288">
                  <c:v>0.12483053985488368</c:v>
                </c:pt>
                <c:pt idx="289">
                  <c:v>0.12133589007135015</c:v>
                </c:pt>
                <c:pt idx="290">
                  <c:v>0.11994123997283168</c:v>
                </c:pt>
                <c:pt idx="291">
                  <c:v>0.12261621989455307</c:v>
                </c:pt>
                <c:pt idx="292">
                  <c:v>0.12092156984726898</c:v>
                </c:pt>
                <c:pt idx="293">
                  <c:v>0.12330724998173537</c:v>
                </c:pt>
                <c:pt idx="294">
                  <c:v>0.11951259977649897</c:v>
                </c:pt>
                <c:pt idx="295">
                  <c:v>0.12438758014468476</c:v>
                </c:pt>
                <c:pt idx="296">
                  <c:v>0.12209293018531753</c:v>
                </c:pt>
                <c:pt idx="297">
                  <c:v>0.12227326001448091</c:v>
                </c:pt>
                <c:pt idx="298">
                  <c:v>0.12047861013707006</c:v>
                </c:pt>
                <c:pt idx="299">
                  <c:v>0.12748203983937856</c:v>
                </c:pt>
                <c:pt idx="300">
                  <c:v>0.13178738984424854</c:v>
                </c:pt>
                <c:pt idx="301">
                  <c:v>0.13115167006617412</c:v>
                </c:pt>
                <c:pt idx="302">
                  <c:v>0.13076236999768298</c:v>
                </c:pt>
                <c:pt idx="303">
                  <c:v>0.12775339985091705</c:v>
                </c:pt>
                <c:pt idx="304">
                  <c:v>0.12811767977837007</c:v>
                </c:pt>
                <c:pt idx="305">
                  <c:v>0.13082303016562946</c:v>
                </c:pt>
                <c:pt idx="306">
                  <c:v>0.13189801001135493</c:v>
                </c:pt>
                <c:pt idx="307">
                  <c:v>0.1263390799285844</c:v>
                </c:pt>
                <c:pt idx="308">
                  <c:v>0.12821405980503187</c:v>
                </c:pt>
                <c:pt idx="309">
                  <c:v>0.13150509013939882</c:v>
                </c:pt>
                <c:pt idx="310">
                  <c:v>0.13195143012126209</c:v>
                </c:pt>
                <c:pt idx="311">
                  <c:v>0.13071570996544324</c:v>
                </c:pt>
                <c:pt idx="312">
                  <c:v>0.12385677976999432</c:v>
                </c:pt>
                <c:pt idx="313">
                  <c:v>0.12792105992411962</c:v>
                </c:pt>
                <c:pt idx="314">
                  <c:v>0.12673175981035456</c:v>
                </c:pt>
                <c:pt idx="315">
                  <c:v>0.13123710994113935</c:v>
                </c:pt>
                <c:pt idx="316">
                  <c:v>0.12794245981058339</c:v>
                </c:pt>
                <c:pt idx="317">
                  <c:v>0.12770673982595326</c:v>
                </c:pt>
                <c:pt idx="318">
                  <c:v>0.13081209000665694</c:v>
                </c:pt>
                <c:pt idx="319">
                  <c:v>0.12761744017188903</c:v>
                </c:pt>
                <c:pt idx="320">
                  <c:v>0.1286924200176145</c:v>
                </c:pt>
                <c:pt idx="321">
                  <c:v>0.13059776990121463</c:v>
                </c:pt>
                <c:pt idx="322">
                  <c:v>0.13217274982889649</c:v>
                </c:pt>
                <c:pt idx="323">
                  <c:v>0.12821381982212188</c:v>
                </c:pt>
                <c:pt idx="324">
                  <c:v>0.12838879979972262</c:v>
                </c:pt>
                <c:pt idx="325">
                  <c:v>0.13120115009223809</c:v>
                </c:pt>
                <c:pt idx="326">
                  <c:v>0.13198683015070856</c:v>
                </c:pt>
                <c:pt idx="327">
                  <c:v>0.12829217977559892</c:v>
                </c:pt>
                <c:pt idx="328">
                  <c:v>0.13129753012617584</c:v>
                </c:pt>
                <c:pt idx="329">
                  <c:v>0.1283671599230729</c:v>
                </c:pt>
                <c:pt idx="330">
                  <c:v>0.1282528401206946</c:v>
                </c:pt>
                <c:pt idx="331">
                  <c:v>0.13452472983044572</c:v>
                </c:pt>
                <c:pt idx="332">
                  <c:v>0.13293008007894969</c:v>
                </c:pt>
                <c:pt idx="333">
                  <c:v>0.13259608985390514</c:v>
                </c:pt>
                <c:pt idx="334">
                  <c:v>0.13180144013313111</c:v>
                </c:pt>
                <c:pt idx="335">
                  <c:v>0.12847642000269843</c:v>
                </c:pt>
                <c:pt idx="336">
                  <c:v>0.1269871199328918</c:v>
                </c:pt>
                <c:pt idx="337">
                  <c:v>0.13193346018670127</c:v>
                </c:pt>
                <c:pt idx="338">
                  <c:v>0.12683880986151053</c:v>
                </c:pt>
                <c:pt idx="339">
                  <c:v>0.13141378981526941</c:v>
                </c:pt>
                <c:pt idx="340">
                  <c:v>0.13321913986874279</c:v>
                </c:pt>
                <c:pt idx="341">
                  <c:v>0.13177979979809606</c:v>
                </c:pt>
                <c:pt idx="342">
                  <c:v>0.13408514993352583</c:v>
                </c:pt>
                <c:pt idx="343">
                  <c:v>0.12939049986016471</c:v>
                </c:pt>
                <c:pt idx="344">
                  <c:v>0.13169584999559447</c:v>
                </c:pt>
                <c:pt idx="345">
                  <c:v>0.12925115990219638</c:v>
                </c:pt>
                <c:pt idx="346">
                  <c:v>0.13345651007693959</c:v>
                </c:pt>
                <c:pt idx="347">
                  <c:v>0.13313148997258395</c:v>
                </c:pt>
                <c:pt idx="348">
                  <c:v>0.13293684016389307</c:v>
                </c:pt>
                <c:pt idx="349">
                  <c:v>0.13364219022332691</c:v>
                </c:pt>
                <c:pt idx="350">
                  <c:v>0.13181182002153946</c:v>
                </c:pt>
                <c:pt idx="351">
                  <c:v>0.13135289012279827</c:v>
                </c:pt>
                <c:pt idx="352">
                  <c:v>0.13421716998709599</c:v>
                </c:pt>
                <c:pt idx="353">
                  <c:v>0.13242252010968514</c:v>
                </c:pt>
                <c:pt idx="354">
                  <c:v>0.13371519985958003</c:v>
                </c:pt>
                <c:pt idx="355">
                  <c:v>0.13145627022458939</c:v>
                </c:pt>
                <c:pt idx="356">
                  <c:v>0.13403124985052273</c:v>
                </c:pt>
                <c:pt idx="358">
                  <c:v>0.13210260987398215</c:v>
                </c:pt>
                <c:pt idx="359">
                  <c:v>0.13128828985645669</c:v>
                </c:pt>
                <c:pt idx="360">
                  <c:v>0.13512392994016409</c:v>
                </c:pt>
                <c:pt idx="361">
                  <c:v>0.13362928001879482</c:v>
                </c:pt>
                <c:pt idx="362">
                  <c:v>0.13493462999758776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6-48FE-81A8-0E3268FE822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6-48FE-81A8-0E3268FE822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6-48FE-81A8-0E3268FE822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8">
                  <c:v>1.2052102015999719</c:v>
                </c:pt>
                <c:pt idx="9">
                  <c:v>1.2051157201734666</c:v>
                </c:pt>
                <c:pt idx="10">
                  <c:v>1.2049834461763589</c:v>
                </c:pt>
                <c:pt idx="11">
                  <c:v>1.2049456536057568</c:v>
                </c:pt>
                <c:pt idx="12">
                  <c:v>1.2048511721792512</c:v>
                </c:pt>
                <c:pt idx="24">
                  <c:v>0.83820654848207243</c:v>
                </c:pt>
                <c:pt idx="25">
                  <c:v>0.74338498884116933</c:v>
                </c:pt>
                <c:pt idx="26">
                  <c:v>0.74338498884116933</c:v>
                </c:pt>
                <c:pt idx="27">
                  <c:v>0.74338498884116933</c:v>
                </c:pt>
                <c:pt idx="28">
                  <c:v>0.70729308391607471</c:v>
                </c:pt>
                <c:pt idx="29">
                  <c:v>0.70727418763077354</c:v>
                </c:pt>
                <c:pt idx="30">
                  <c:v>0.70702853592185932</c:v>
                </c:pt>
                <c:pt idx="31">
                  <c:v>0.70700963963655816</c:v>
                </c:pt>
                <c:pt idx="32">
                  <c:v>0.70568689966548148</c:v>
                </c:pt>
                <c:pt idx="33">
                  <c:v>0.67250502267675571</c:v>
                </c:pt>
                <c:pt idx="34">
                  <c:v>0.67205151182952938</c:v>
                </c:pt>
                <c:pt idx="35">
                  <c:v>0.64863901434147053</c:v>
                </c:pt>
                <c:pt idx="36">
                  <c:v>0.58888896021940285</c:v>
                </c:pt>
                <c:pt idx="37">
                  <c:v>0.5465990737155485</c:v>
                </c:pt>
                <c:pt idx="38">
                  <c:v>0.54622114800952659</c:v>
                </c:pt>
                <c:pt idx="39">
                  <c:v>0.52173156225930528</c:v>
                </c:pt>
                <c:pt idx="40">
                  <c:v>0.50899546596636613</c:v>
                </c:pt>
                <c:pt idx="41">
                  <c:v>0.48397678422771417</c:v>
                </c:pt>
                <c:pt idx="42">
                  <c:v>0.47811893578437414</c:v>
                </c:pt>
                <c:pt idx="43">
                  <c:v>0.47811893578437414</c:v>
                </c:pt>
                <c:pt idx="44">
                  <c:v>0.45196647692765635</c:v>
                </c:pt>
                <c:pt idx="45">
                  <c:v>0.41901135536254375</c:v>
                </c:pt>
                <c:pt idx="46">
                  <c:v>0.4169516602647243</c:v>
                </c:pt>
                <c:pt idx="47">
                  <c:v>0.3799149410745748</c:v>
                </c:pt>
                <c:pt idx="48">
                  <c:v>0.34556149439718098</c:v>
                </c:pt>
                <c:pt idx="49">
                  <c:v>0.34429544328200756</c:v>
                </c:pt>
                <c:pt idx="50">
                  <c:v>0.28806009822594381</c:v>
                </c:pt>
                <c:pt idx="51">
                  <c:v>0.28707749139028682</c:v>
                </c:pt>
                <c:pt idx="52">
                  <c:v>0.28652949911655501</c:v>
                </c:pt>
                <c:pt idx="53">
                  <c:v>0.28634053626354405</c:v>
                </c:pt>
                <c:pt idx="54">
                  <c:v>0.28607598826932867</c:v>
                </c:pt>
                <c:pt idx="55">
                  <c:v>0.2859815068428232</c:v>
                </c:pt>
                <c:pt idx="56">
                  <c:v>0.28579254398981224</c:v>
                </c:pt>
                <c:pt idx="57">
                  <c:v>0.28569806256330676</c:v>
                </c:pt>
                <c:pt idx="58">
                  <c:v>0.28552799599559686</c:v>
                </c:pt>
                <c:pt idx="59">
                  <c:v>0.28535792942788696</c:v>
                </c:pt>
                <c:pt idx="60">
                  <c:v>0.28526344800138148</c:v>
                </c:pt>
                <c:pt idx="61">
                  <c:v>0.28524455171608043</c:v>
                </c:pt>
                <c:pt idx="62">
                  <c:v>0.28507448514837053</c:v>
                </c:pt>
                <c:pt idx="63">
                  <c:v>0.28480993715415515</c:v>
                </c:pt>
                <c:pt idx="64">
                  <c:v>0.28471545572764967</c:v>
                </c:pt>
                <c:pt idx="65">
                  <c:v>0.28454538915993988</c:v>
                </c:pt>
                <c:pt idx="66">
                  <c:v>0.28452649287463871</c:v>
                </c:pt>
                <c:pt idx="67">
                  <c:v>0.28426194488042344</c:v>
                </c:pt>
                <c:pt idx="68">
                  <c:v>0.28416746345391786</c:v>
                </c:pt>
                <c:pt idx="69">
                  <c:v>0.28399739688620806</c:v>
                </c:pt>
                <c:pt idx="70">
                  <c:v>0.28390291545970259</c:v>
                </c:pt>
                <c:pt idx="71">
                  <c:v>0.28380843403319711</c:v>
                </c:pt>
                <c:pt idx="72">
                  <c:v>0.28371395260669163</c:v>
                </c:pt>
                <c:pt idx="73">
                  <c:v>0.28363836746548721</c:v>
                </c:pt>
                <c:pt idx="74">
                  <c:v>0.28354388603898173</c:v>
                </c:pt>
                <c:pt idx="75">
                  <c:v>0.28327933804476635</c:v>
                </c:pt>
                <c:pt idx="76">
                  <c:v>0.28318485661826087</c:v>
                </c:pt>
                <c:pt idx="77">
                  <c:v>0.28299589376524992</c:v>
                </c:pt>
                <c:pt idx="78">
                  <c:v>0.28282582719754001</c:v>
                </c:pt>
                <c:pt idx="79">
                  <c:v>0.28273134577103454</c:v>
                </c:pt>
                <c:pt idx="80">
                  <c:v>0.28208887207079725</c:v>
                </c:pt>
                <c:pt idx="81">
                  <c:v>0.28199439064429177</c:v>
                </c:pt>
                <c:pt idx="82">
                  <c:v>0.28191880550308746</c:v>
                </c:pt>
                <c:pt idx="83">
                  <c:v>0.28189990921778629</c:v>
                </c:pt>
                <c:pt idx="84">
                  <c:v>0.28182432407658198</c:v>
                </c:pt>
                <c:pt idx="85">
                  <c:v>0.28165425750887207</c:v>
                </c:pt>
                <c:pt idx="86">
                  <c:v>0.28163536122357091</c:v>
                </c:pt>
                <c:pt idx="87">
                  <c:v>0.28146529465586112</c:v>
                </c:pt>
                <c:pt idx="88">
                  <c:v>0.28144639837055996</c:v>
                </c:pt>
                <c:pt idx="89">
                  <c:v>0.28137081322935564</c:v>
                </c:pt>
                <c:pt idx="90">
                  <c:v>0.28127633180285017</c:v>
                </c:pt>
                <c:pt idx="91">
                  <c:v>0.28110626523514026</c:v>
                </c:pt>
                <c:pt idx="92">
                  <c:v>0.28101178380863479</c:v>
                </c:pt>
                <c:pt idx="93">
                  <c:v>0.28091730238212931</c:v>
                </c:pt>
                <c:pt idx="94">
                  <c:v>0.28082282095562383</c:v>
                </c:pt>
                <c:pt idx="95">
                  <c:v>0.2807472358144194</c:v>
                </c:pt>
                <c:pt idx="96">
                  <c:v>0.28072833952911835</c:v>
                </c:pt>
                <c:pt idx="97">
                  <c:v>0.28055827296140845</c:v>
                </c:pt>
                <c:pt idx="98">
                  <c:v>0.2805393766761074</c:v>
                </c:pt>
                <c:pt idx="99">
                  <c:v>0.28046379153490297</c:v>
                </c:pt>
                <c:pt idx="100">
                  <c:v>0.28029372496719307</c:v>
                </c:pt>
                <c:pt idx="101">
                  <c:v>0.28027482868189202</c:v>
                </c:pt>
                <c:pt idx="102">
                  <c:v>0.28019924354068759</c:v>
                </c:pt>
                <c:pt idx="103">
                  <c:v>0.28018034725538654</c:v>
                </c:pt>
                <c:pt idx="104">
                  <c:v>0.28010476211418212</c:v>
                </c:pt>
                <c:pt idx="105">
                  <c:v>0.27974573269346126</c:v>
                </c:pt>
                <c:pt idx="106">
                  <c:v>0.27965125126695578</c:v>
                </c:pt>
                <c:pt idx="107">
                  <c:v>0.27946228841394483</c:v>
                </c:pt>
                <c:pt idx="108">
                  <c:v>0.2793867032727404</c:v>
                </c:pt>
                <c:pt idx="109">
                  <c:v>0.27936780698743935</c:v>
                </c:pt>
                <c:pt idx="110">
                  <c:v>0.27919774041972945</c:v>
                </c:pt>
                <c:pt idx="111">
                  <c:v>0.27910325899322397</c:v>
                </c:pt>
                <c:pt idx="112">
                  <c:v>0.27900877756671849</c:v>
                </c:pt>
                <c:pt idx="113">
                  <c:v>0.27893319242551418</c:v>
                </c:pt>
                <c:pt idx="114">
                  <c:v>0.27891429614021301</c:v>
                </c:pt>
                <c:pt idx="115">
                  <c:v>0.27864974814599763</c:v>
                </c:pt>
                <c:pt idx="116">
                  <c:v>0.27855526671949216</c:v>
                </c:pt>
                <c:pt idx="117">
                  <c:v>0.27847968157828784</c:v>
                </c:pt>
                <c:pt idx="118">
                  <c:v>0.27829071872527689</c:v>
                </c:pt>
                <c:pt idx="119">
                  <c:v>0.2781584447281692</c:v>
                </c:pt>
                <c:pt idx="120">
                  <c:v>0.27802617073106151</c:v>
                </c:pt>
                <c:pt idx="121">
                  <c:v>0.27793168930455603</c:v>
                </c:pt>
                <c:pt idx="122">
                  <c:v>0.27783720787805055</c:v>
                </c:pt>
                <c:pt idx="123">
                  <c:v>0.27774272645154507</c:v>
                </c:pt>
                <c:pt idx="124">
                  <c:v>0.27766714131034065</c:v>
                </c:pt>
                <c:pt idx="125">
                  <c:v>0.2776482450250396</c:v>
                </c:pt>
                <c:pt idx="126">
                  <c:v>0.27757265988383517</c:v>
                </c:pt>
                <c:pt idx="127">
                  <c:v>0.27621212734215617</c:v>
                </c:pt>
                <c:pt idx="128">
                  <c:v>0.27611764591565069</c:v>
                </c:pt>
                <c:pt idx="129">
                  <c:v>0.25434912524878739</c:v>
                </c:pt>
                <c:pt idx="130">
                  <c:v>0.25399009582806653</c:v>
                </c:pt>
                <c:pt idx="131">
                  <c:v>0.25361217012204462</c:v>
                </c:pt>
                <c:pt idx="132">
                  <c:v>0.25315865927481829</c:v>
                </c:pt>
                <c:pt idx="133">
                  <c:v>0.25308307413361386</c:v>
                </c:pt>
                <c:pt idx="134">
                  <c:v>0.25306417784831281</c:v>
                </c:pt>
                <c:pt idx="135">
                  <c:v>0.25289411128060291</c:v>
                </c:pt>
                <c:pt idx="136">
                  <c:v>0.25253508185988205</c:v>
                </c:pt>
                <c:pt idx="137">
                  <c:v>0.25244060043337657</c:v>
                </c:pt>
                <c:pt idx="138">
                  <c:v>0.25215715615386014</c:v>
                </c:pt>
                <c:pt idx="139">
                  <c:v>0.25208157101265571</c:v>
                </c:pt>
                <c:pt idx="140">
                  <c:v>0.25198708958615024</c:v>
                </c:pt>
                <c:pt idx="141">
                  <c:v>0.25189260815964476</c:v>
                </c:pt>
                <c:pt idx="142">
                  <c:v>0.25181702301844044</c:v>
                </c:pt>
                <c:pt idx="143">
                  <c:v>0.25179812673313928</c:v>
                </c:pt>
                <c:pt idx="144">
                  <c:v>0.25172254159193497</c:v>
                </c:pt>
                <c:pt idx="145">
                  <c:v>0.2515335787389239</c:v>
                </c:pt>
                <c:pt idx="146">
                  <c:v>0.25143909731241842</c:v>
                </c:pt>
                <c:pt idx="147">
                  <c:v>0.25134461588591295</c:v>
                </c:pt>
                <c:pt idx="148">
                  <c:v>0.25125013445940747</c:v>
                </c:pt>
                <c:pt idx="149">
                  <c:v>0.25117454931820316</c:v>
                </c:pt>
                <c:pt idx="150">
                  <c:v>0.25108006789169768</c:v>
                </c:pt>
                <c:pt idx="151">
                  <c:v>0.25062655704447134</c:v>
                </c:pt>
                <c:pt idx="152">
                  <c:v>0.25055097190326692</c:v>
                </c:pt>
                <c:pt idx="153">
                  <c:v>0.25053207561796587</c:v>
                </c:pt>
                <c:pt idx="154">
                  <c:v>0.25036200905025596</c:v>
                </c:pt>
                <c:pt idx="155">
                  <c:v>0.24990849820302963</c:v>
                </c:pt>
                <c:pt idx="156">
                  <c:v>0.24971953535001867</c:v>
                </c:pt>
                <c:pt idx="157">
                  <c:v>0.2496250539235132</c:v>
                </c:pt>
                <c:pt idx="158">
                  <c:v>0.24954946878230877</c:v>
                </c:pt>
                <c:pt idx="159">
                  <c:v>0.24945498735580329</c:v>
                </c:pt>
                <c:pt idx="160">
                  <c:v>0.24936050592929782</c:v>
                </c:pt>
                <c:pt idx="161">
                  <c:v>0.24926602450279234</c:v>
                </c:pt>
                <c:pt idx="162">
                  <c:v>0.24902037279387812</c:v>
                </c:pt>
                <c:pt idx="163">
                  <c:v>0.24873692851436169</c:v>
                </c:pt>
                <c:pt idx="164">
                  <c:v>0.24854796566135073</c:v>
                </c:pt>
                <c:pt idx="165">
                  <c:v>0.24828341766713535</c:v>
                </c:pt>
                <c:pt idx="166">
                  <c:v>0.24818893624062988</c:v>
                </c:pt>
                <c:pt idx="167">
                  <c:v>0.2480944548141244</c:v>
                </c:pt>
                <c:pt idx="168">
                  <c:v>0.24801886967291997</c:v>
                </c:pt>
                <c:pt idx="169">
                  <c:v>0.24799997338761892</c:v>
                </c:pt>
                <c:pt idx="170">
                  <c:v>0.24737639597268268</c:v>
                </c:pt>
                <c:pt idx="171">
                  <c:v>0.24728191454617721</c:v>
                </c:pt>
                <c:pt idx="172">
                  <c:v>0.24718743311967173</c:v>
                </c:pt>
                <c:pt idx="173">
                  <c:v>0.24709295169316625</c:v>
                </c:pt>
                <c:pt idx="174">
                  <c:v>0.24701736655196183</c:v>
                </c:pt>
                <c:pt idx="175">
                  <c:v>0.24692288512545635</c:v>
                </c:pt>
                <c:pt idx="176">
                  <c:v>0.24684729998425203</c:v>
                </c:pt>
                <c:pt idx="177">
                  <c:v>0.24646937427823001</c:v>
                </c:pt>
                <c:pt idx="178">
                  <c:v>0.24493877516884122</c:v>
                </c:pt>
                <c:pt idx="179">
                  <c:v>0.24484429374233574</c:v>
                </c:pt>
                <c:pt idx="180">
                  <c:v>0.24403175347438855</c:v>
                </c:pt>
                <c:pt idx="181">
                  <c:v>0.24380499805077538</c:v>
                </c:pt>
                <c:pt idx="182">
                  <c:v>0.24357824262716221</c:v>
                </c:pt>
                <c:pt idx="183">
                  <c:v>0.24338927977415126</c:v>
                </c:pt>
                <c:pt idx="184">
                  <c:v>0.24321921320644146</c:v>
                </c:pt>
                <c:pt idx="185">
                  <c:v>0.2430302503534304</c:v>
                </c:pt>
                <c:pt idx="186">
                  <c:v>0.22014684885380242</c:v>
                </c:pt>
                <c:pt idx="187">
                  <c:v>0.21957996029476945</c:v>
                </c:pt>
                <c:pt idx="188">
                  <c:v>0.21933430858585523</c:v>
                </c:pt>
                <c:pt idx="189">
                  <c:v>0.2190508643063388</c:v>
                </c:pt>
                <c:pt idx="190">
                  <c:v>0.21869183488561794</c:v>
                </c:pt>
                <c:pt idx="191">
                  <c:v>0.21833280546489708</c:v>
                </c:pt>
                <c:pt idx="192">
                  <c:v>0.21770922804996096</c:v>
                </c:pt>
                <c:pt idx="193">
                  <c:v>0.21761474662345537</c:v>
                </c:pt>
                <c:pt idx="194">
                  <c:v>0.21752026519694989</c:v>
                </c:pt>
                <c:pt idx="195">
                  <c:v>0.21742578377044441</c:v>
                </c:pt>
                <c:pt idx="196">
                  <c:v>0.21725571720273462</c:v>
                </c:pt>
                <c:pt idx="197">
                  <c:v>0.21680220635550829</c:v>
                </c:pt>
                <c:pt idx="198">
                  <c:v>0.21661324350249733</c:v>
                </c:pt>
                <c:pt idx="199">
                  <c:v>0.21651876207599186</c:v>
                </c:pt>
                <c:pt idx="200">
                  <c:v>0.21644317693478743</c:v>
                </c:pt>
                <c:pt idx="201">
                  <c:v>0.21625421408177647</c:v>
                </c:pt>
                <c:pt idx="202">
                  <c:v>0.216159732655271</c:v>
                </c:pt>
                <c:pt idx="203">
                  <c:v>0.21598966608756109</c:v>
                </c:pt>
                <c:pt idx="204">
                  <c:v>0.21580070323455014</c:v>
                </c:pt>
                <c:pt idx="205">
                  <c:v>0.2146291335458822</c:v>
                </c:pt>
                <c:pt idx="206">
                  <c:v>0.21453465211937661</c:v>
                </c:pt>
                <c:pt idx="207">
                  <c:v>0.21355204528371963</c:v>
                </c:pt>
                <c:pt idx="208">
                  <c:v>0.21345756385721415</c:v>
                </c:pt>
                <c:pt idx="209">
                  <c:v>0.21264502358926696</c:v>
                </c:pt>
                <c:pt idx="210">
                  <c:v>0.21255054216276148</c:v>
                </c:pt>
                <c:pt idx="211">
                  <c:v>0.21236157930975053</c:v>
                </c:pt>
                <c:pt idx="212">
                  <c:v>0.21183248332131988</c:v>
                </c:pt>
                <c:pt idx="213">
                  <c:v>0.21128449104758806</c:v>
                </c:pt>
                <c:pt idx="214">
                  <c:v>0.21092546162686721</c:v>
                </c:pt>
                <c:pt idx="215">
                  <c:v>0.21083098020036173</c:v>
                </c:pt>
                <c:pt idx="216">
                  <c:v>0.21073649877385625</c:v>
                </c:pt>
                <c:pt idx="217">
                  <c:v>0.21011292135892001</c:v>
                </c:pt>
                <c:pt idx="218">
                  <c:v>0.18396046250220222</c:v>
                </c:pt>
                <c:pt idx="219">
                  <c:v>0.15652305624500995</c:v>
                </c:pt>
                <c:pt idx="220">
                  <c:v>0.15642857481850436</c:v>
                </c:pt>
                <c:pt idx="221">
                  <c:v>0.15597506397127803</c:v>
                </c:pt>
                <c:pt idx="222">
                  <c:v>0.15588058254477266</c:v>
                </c:pt>
                <c:pt idx="223">
                  <c:v>0.15571051597706265</c:v>
                </c:pt>
                <c:pt idx="224">
                  <c:v>0.15561603455055728</c:v>
                </c:pt>
                <c:pt idx="225">
                  <c:v>0.15525700512983631</c:v>
                </c:pt>
                <c:pt idx="226">
                  <c:v>0.15516252370333095</c:v>
                </c:pt>
                <c:pt idx="227">
                  <c:v>0.15506804227682536</c:v>
                </c:pt>
                <c:pt idx="228">
                  <c:v>0.15489797570911557</c:v>
                </c:pt>
                <c:pt idx="229">
                  <c:v>0.15444446486188923</c:v>
                </c:pt>
                <c:pt idx="230">
                  <c:v>0.15434998343538386</c:v>
                </c:pt>
                <c:pt idx="231">
                  <c:v>0.1539909540146629</c:v>
                </c:pt>
                <c:pt idx="232">
                  <c:v>0.15298945089370486</c:v>
                </c:pt>
                <c:pt idx="233">
                  <c:v>0.15289496946719927</c:v>
                </c:pt>
                <c:pt idx="234">
                  <c:v>0.1528004880406939</c:v>
                </c:pt>
                <c:pt idx="235">
                  <c:v>0.15272490289948948</c:v>
                </c:pt>
                <c:pt idx="236">
                  <c:v>0.15172339977853122</c:v>
                </c:pt>
                <c:pt idx="237">
                  <c:v>0.15162891835202585</c:v>
                </c:pt>
                <c:pt idx="238">
                  <c:v>0.15153443692552027</c:v>
                </c:pt>
                <c:pt idx="239">
                  <c:v>0.15136437035781047</c:v>
                </c:pt>
                <c:pt idx="240">
                  <c:v>0.15113761493419742</c:v>
                </c:pt>
                <c:pt idx="241">
                  <c:v>0.15072189665757318</c:v>
                </c:pt>
                <c:pt idx="242">
                  <c:v>0.1504573486633578</c:v>
                </c:pt>
                <c:pt idx="243">
                  <c:v>0.15036286723685244</c:v>
                </c:pt>
                <c:pt idx="244">
                  <c:v>0.15028728209564801</c:v>
                </c:pt>
                <c:pt idx="245">
                  <c:v>0.15026838581034685</c:v>
                </c:pt>
                <c:pt idx="246">
                  <c:v>0.15019280066914242</c:v>
                </c:pt>
                <c:pt idx="247">
                  <c:v>0.15017390438384148</c:v>
                </c:pt>
                <c:pt idx="248">
                  <c:v>0.15009831924263706</c:v>
                </c:pt>
                <c:pt idx="249">
                  <c:v>0.14998494153083053</c:v>
                </c:pt>
                <c:pt idx="250">
                  <c:v>0.1499093563896261</c:v>
                </c:pt>
                <c:pt idx="251">
                  <c:v>0.14983377124842168</c:v>
                </c:pt>
                <c:pt idx="252">
                  <c:v>0.14981487496312051</c:v>
                </c:pt>
                <c:pt idx="253">
                  <c:v>0.14972039353661515</c:v>
                </c:pt>
                <c:pt idx="254">
                  <c:v>0.14964480839541072</c:v>
                </c:pt>
                <c:pt idx="255">
                  <c:v>0.14955032696890513</c:v>
                </c:pt>
                <c:pt idx="256">
                  <c:v>0.14945584554239977</c:v>
                </c:pt>
                <c:pt idx="257">
                  <c:v>0.14938026040119534</c:v>
                </c:pt>
                <c:pt idx="258">
                  <c:v>0.14936136411589418</c:v>
                </c:pt>
                <c:pt idx="259">
                  <c:v>0.14919129754818439</c:v>
                </c:pt>
                <c:pt idx="260">
                  <c:v>0.1490968161216788</c:v>
                </c:pt>
                <c:pt idx="261">
                  <c:v>0.14902123098047459</c:v>
                </c:pt>
                <c:pt idx="262">
                  <c:v>0.14900233469517343</c:v>
                </c:pt>
                <c:pt idx="263">
                  <c:v>0.14883226812746342</c:v>
                </c:pt>
                <c:pt idx="264">
                  <c:v>0.14845434242144151</c:v>
                </c:pt>
                <c:pt idx="265">
                  <c:v>0.14809531300072076</c:v>
                </c:pt>
                <c:pt idx="266">
                  <c:v>0.14800083157421517</c:v>
                </c:pt>
                <c:pt idx="267">
                  <c:v>0.14783076500650538</c:v>
                </c:pt>
                <c:pt idx="268">
                  <c:v>0.14766069843879559</c:v>
                </c:pt>
                <c:pt idx="269">
                  <c:v>0.14718829130626809</c:v>
                </c:pt>
                <c:pt idx="270">
                  <c:v>0.14709380987976273</c:v>
                </c:pt>
                <c:pt idx="271">
                  <c:v>0.14692374331205271</c:v>
                </c:pt>
                <c:pt idx="272">
                  <c:v>0.14682926188554735</c:v>
                </c:pt>
                <c:pt idx="273">
                  <c:v>0.14673478045904176</c:v>
                </c:pt>
                <c:pt idx="274">
                  <c:v>0.14665919531783733</c:v>
                </c:pt>
                <c:pt idx="275">
                  <c:v>0.14656471389133197</c:v>
                </c:pt>
                <c:pt idx="276">
                  <c:v>0.14592224019109468</c:v>
                </c:pt>
                <c:pt idx="277">
                  <c:v>0.14582775876458909</c:v>
                </c:pt>
                <c:pt idx="278">
                  <c:v>0.14575217362338466</c:v>
                </c:pt>
                <c:pt idx="279">
                  <c:v>0.1456576921968793</c:v>
                </c:pt>
                <c:pt idx="280">
                  <c:v>0.14556321077037371</c:v>
                </c:pt>
                <c:pt idx="281">
                  <c:v>0.14546872934386834</c:v>
                </c:pt>
                <c:pt idx="282">
                  <c:v>0.14539314420266392</c:v>
                </c:pt>
                <c:pt idx="283">
                  <c:v>0.14529866277615855</c:v>
                </c:pt>
                <c:pt idx="284">
                  <c:v>0.14520418134965296</c:v>
                </c:pt>
                <c:pt idx="285">
                  <c:v>0.14510969992314737</c:v>
                </c:pt>
                <c:pt idx="286">
                  <c:v>0.14501521849664201</c:v>
                </c:pt>
                <c:pt idx="287">
                  <c:v>0.14465618907592126</c:v>
                </c:pt>
                <c:pt idx="288">
                  <c:v>0.14448612250821125</c:v>
                </c:pt>
                <c:pt idx="289">
                  <c:v>0.14439164108170588</c:v>
                </c:pt>
                <c:pt idx="290">
                  <c:v>0.14429715965520029</c:v>
                </c:pt>
                <c:pt idx="291">
                  <c:v>0.14403261166098491</c:v>
                </c:pt>
                <c:pt idx="292">
                  <c:v>0.14393813023447954</c:v>
                </c:pt>
                <c:pt idx="293">
                  <c:v>0.14348461938725321</c:v>
                </c:pt>
                <c:pt idx="294">
                  <c:v>0.14339013796074762</c:v>
                </c:pt>
                <c:pt idx="295">
                  <c:v>0.14312558996653224</c:v>
                </c:pt>
                <c:pt idx="296">
                  <c:v>0.14303110854002687</c:v>
                </c:pt>
                <c:pt idx="297">
                  <c:v>0.14267207911930591</c:v>
                </c:pt>
                <c:pt idx="298">
                  <c:v>0.14257759769280054</c:v>
                </c:pt>
                <c:pt idx="299">
                  <c:v>0.11708650882162108</c:v>
                </c:pt>
                <c:pt idx="300">
                  <c:v>0.11699202739511572</c:v>
                </c:pt>
                <c:pt idx="301">
                  <c:v>0.11691644225391129</c:v>
                </c:pt>
                <c:pt idx="302">
                  <c:v>0.11672747940090034</c:v>
                </c:pt>
                <c:pt idx="303">
                  <c:v>0.11617948712716841</c:v>
                </c:pt>
                <c:pt idx="304">
                  <c:v>0.11610390198596399</c:v>
                </c:pt>
                <c:pt idx="305">
                  <c:v>0.11600942055945862</c:v>
                </c:pt>
                <c:pt idx="306">
                  <c:v>0.11574487256524324</c:v>
                </c:pt>
                <c:pt idx="307">
                  <c:v>0.11572597627994208</c:v>
                </c:pt>
                <c:pt idx="308">
                  <c:v>0.1154614282857267</c:v>
                </c:pt>
                <c:pt idx="309">
                  <c:v>0.114913436011995</c:v>
                </c:pt>
                <c:pt idx="310">
                  <c:v>0.11374186632332695</c:v>
                </c:pt>
                <c:pt idx="311">
                  <c:v>0.11366628118212252</c:v>
                </c:pt>
                <c:pt idx="312">
                  <c:v>0.11364738489682158</c:v>
                </c:pt>
                <c:pt idx="313">
                  <c:v>0.11357179975561715</c:v>
                </c:pt>
                <c:pt idx="314">
                  <c:v>0.1133828369026062</c:v>
                </c:pt>
                <c:pt idx="315">
                  <c:v>0.11328835547610061</c:v>
                </c:pt>
                <c:pt idx="316">
                  <c:v>0.11319387404959524</c:v>
                </c:pt>
                <c:pt idx="317">
                  <c:v>0.11311828890839082</c:v>
                </c:pt>
                <c:pt idx="318">
                  <c:v>0.11302380748188523</c:v>
                </c:pt>
                <c:pt idx="319">
                  <c:v>0.11292932605537986</c:v>
                </c:pt>
                <c:pt idx="320">
                  <c:v>0.11266477806116448</c:v>
                </c:pt>
                <c:pt idx="321">
                  <c:v>0.11257029663465912</c:v>
                </c:pt>
                <c:pt idx="322">
                  <c:v>0.11230574864044374</c:v>
                </c:pt>
                <c:pt idx="323">
                  <c:v>0.11228685235514257</c:v>
                </c:pt>
                <c:pt idx="324">
                  <c:v>0.11202230436092719</c:v>
                </c:pt>
                <c:pt idx="325">
                  <c:v>0.11003819440431206</c:v>
                </c:pt>
                <c:pt idx="326">
                  <c:v>0.10958468355708573</c:v>
                </c:pt>
                <c:pt idx="327">
                  <c:v>0.10949020213058014</c:v>
                </c:pt>
                <c:pt idx="328">
                  <c:v>0.10939572070407477</c:v>
                </c:pt>
                <c:pt idx="329">
                  <c:v>0.10922565413636498</c:v>
                </c:pt>
                <c:pt idx="330">
                  <c:v>0.10877214328913865</c:v>
                </c:pt>
                <c:pt idx="331">
                  <c:v>9.1255286815022041E-2</c:v>
                </c:pt>
                <c:pt idx="332">
                  <c:v>9.1160805388516453E-2</c:v>
                </c:pt>
                <c:pt idx="333">
                  <c:v>9.0348265120569371E-2</c:v>
                </c:pt>
                <c:pt idx="334">
                  <c:v>9.0253783694063783E-2</c:v>
                </c:pt>
                <c:pt idx="335">
                  <c:v>8.9989235699848402E-2</c:v>
                </c:pt>
                <c:pt idx="336">
                  <c:v>8.9800272846837448E-2</c:v>
                </c:pt>
                <c:pt idx="337">
                  <c:v>8.8628703158169619E-2</c:v>
                </c:pt>
                <c:pt idx="338">
                  <c:v>8.8534221731664031E-2</c:v>
                </c:pt>
                <c:pt idx="339">
                  <c:v>8.8269673737448651E-2</c:v>
                </c:pt>
                <c:pt idx="340">
                  <c:v>8.8175192310943284E-2</c:v>
                </c:pt>
                <c:pt idx="341">
                  <c:v>8.7457133469501569E-2</c:v>
                </c:pt>
                <c:pt idx="342">
                  <c:v>8.7362652042995981E-2</c:v>
                </c:pt>
                <c:pt idx="343">
                  <c:v>8.7268170616490615E-2</c:v>
                </c:pt>
                <c:pt idx="344">
                  <c:v>8.7173689189985026E-2</c:v>
                </c:pt>
                <c:pt idx="345">
                  <c:v>8.6550111775048899E-2</c:v>
                </c:pt>
                <c:pt idx="346">
                  <c:v>8.6455630348543311E-2</c:v>
                </c:pt>
                <c:pt idx="347">
                  <c:v>8.6191082354328152E-2</c:v>
                </c:pt>
                <c:pt idx="348">
                  <c:v>8.6096600927822564E-2</c:v>
                </c:pt>
                <c:pt idx="349">
                  <c:v>8.6002119501316976E-2</c:v>
                </c:pt>
                <c:pt idx="350">
                  <c:v>8.5832052933607184E-2</c:v>
                </c:pt>
                <c:pt idx="351">
                  <c:v>8.5813156648306022E-2</c:v>
                </c:pt>
                <c:pt idx="352">
                  <c:v>8.5737571507101817E-2</c:v>
                </c:pt>
                <c:pt idx="353">
                  <c:v>8.5643090080596229E-2</c:v>
                </c:pt>
                <c:pt idx="354">
                  <c:v>8.329995070326035E-2</c:v>
                </c:pt>
                <c:pt idx="355">
                  <c:v>8.3281054417959188E-2</c:v>
                </c:pt>
                <c:pt idx="356">
                  <c:v>8.3016506423743808E-2</c:v>
                </c:pt>
                <c:pt idx="357">
                  <c:v>8.2317343867603254E-2</c:v>
                </c:pt>
                <c:pt idx="358">
                  <c:v>8.2109484729291138E-2</c:v>
                </c:pt>
                <c:pt idx="359">
                  <c:v>8.1655973882064803E-2</c:v>
                </c:pt>
                <c:pt idx="360">
                  <c:v>8.0673367046407929E-2</c:v>
                </c:pt>
                <c:pt idx="361">
                  <c:v>8.0578885619902341E-2</c:v>
                </c:pt>
                <c:pt idx="362">
                  <c:v>8.0484404193396752E-2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6-48FE-81A8-0E3268FE822C}"/>
            </c:ext>
          </c:extLst>
        </c:ser>
        <c:ser>
          <c:idx val="8"/>
          <c:order val="8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</c:numCache>
            </c:numRef>
          </c:xVal>
          <c:yVal>
            <c:numRef>
              <c:f>'Active 1'!$T$2:$T$15</c:f>
              <c:numCache>
                <c:formatCode>General</c:formatCode>
                <c:ptCount val="14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D6-48FE-81A8-0E3268FE822C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1'!$V$21:$V$981</c:f>
              <c:numCache>
                <c:formatCode>General</c:formatCode>
                <c:ptCount val="961"/>
                <c:pt idx="7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9">
                  <c:v>-6.5603699993516784E-2</c:v>
                </c:pt>
                <c:pt idx="31">
                  <c:v>-6.5828719991259277E-2</c:v>
                </c:pt>
                <c:pt idx="40">
                  <c:v>1.5690239997638855E-2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5D6-48FE-81A8-0E3268FE8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38312"/>
        <c:axId val="1"/>
      </c:scatterChart>
      <c:valAx>
        <c:axId val="8017383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93192868719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38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93517017828201"/>
          <c:y val="0.92073298764483702"/>
          <c:w val="0.8589951377633711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 13.  BL Eri - [44606.082, 0.41691786]</a:t>
            </a:r>
          </a:p>
        </c:rich>
      </c:tx>
      <c:layout>
        <c:manualLayout>
          <c:xMode val="edge"/>
          <c:yMode val="edge"/>
          <c:x val="0.2012847965738758"/>
          <c:y val="2.2522522522522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35760171306209E-2"/>
          <c:y val="0.15315382686614437"/>
          <c:w val="0.86081370449678796"/>
          <c:h val="0.689192220897649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'Active 1'!$D$21:$D$77</c:f>
                <c:numCache>
                  <c:formatCode>General</c:formatCode>
                  <c:ptCount val="57"/>
                  <c:pt idx="0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26">
                    <c:v>3.0000000000000001E-3</c:v>
                  </c:pt>
                  <c:pt idx="28">
                    <c:v>0</c:v>
                  </c:pt>
                  <c:pt idx="30">
                    <c:v>0</c:v>
                  </c:pt>
                  <c:pt idx="33">
                    <c:v>3.0000000000000001E-3</c:v>
                  </c:pt>
                  <c:pt idx="34">
                    <c:v>5.0000000000000001E-4</c:v>
                  </c:pt>
                  <c:pt idx="35">
                    <c:v>2.0000000000000001E-4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1E-4</c:v>
                  </c:pt>
                  <c:pt idx="43">
                    <c:v>1E-4</c:v>
                  </c:pt>
                  <c:pt idx="44">
                    <c:v>0</c:v>
                  </c:pt>
                  <c:pt idx="46">
                    <c:v>2.9999999999999997E-4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8.0000000000000004E-4</c:v>
                  </c:pt>
                  <c:pt idx="51">
                    <c:v>8.9999999999999998E-4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6.9999999999999999E-4</c:v>
                  </c:pt>
                  <c:pt idx="55">
                    <c:v>8.0000000000000004E-4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-36875.5</c:v>
                </c:pt>
                <c:pt idx="1">
                  <c:v>-2616.5</c:v>
                </c:pt>
                <c:pt idx="2">
                  <c:v>-2547</c:v>
                </c:pt>
                <c:pt idx="3">
                  <c:v>-2054.5</c:v>
                </c:pt>
                <c:pt idx="4">
                  <c:v>-2018.5</c:v>
                </c:pt>
                <c:pt idx="5">
                  <c:v>-1997</c:v>
                </c:pt>
                <c:pt idx="6">
                  <c:v>-1973</c:v>
                </c:pt>
                <c:pt idx="7">
                  <c:v>-1903.5</c:v>
                </c:pt>
                <c:pt idx="8">
                  <c:v>-6</c:v>
                </c:pt>
                <c:pt idx="9">
                  <c:v>-3.5</c:v>
                </c:pt>
                <c:pt idx="10">
                  <c:v>0</c:v>
                </c:pt>
                <c:pt idx="11">
                  <c:v>1</c:v>
                </c:pt>
                <c:pt idx="12">
                  <c:v>3.5</c:v>
                </c:pt>
                <c:pt idx="13">
                  <c:v>1661.5</c:v>
                </c:pt>
                <c:pt idx="14">
                  <c:v>1664</c:v>
                </c:pt>
                <c:pt idx="15">
                  <c:v>1666.5</c:v>
                </c:pt>
                <c:pt idx="16">
                  <c:v>6026</c:v>
                </c:pt>
                <c:pt idx="17">
                  <c:v>6081</c:v>
                </c:pt>
                <c:pt idx="18">
                  <c:v>6105</c:v>
                </c:pt>
                <c:pt idx="19">
                  <c:v>6239</c:v>
                </c:pt>
                <c:pt idx="20">
                  <c:v>7026</c:v>
                </c:pt>
                <c:pt idx="21">
                  <c:v>8827</c:v>
                </c:pt>
                <c:pt idx="22">
                  <c:v>9584.5</c:v>
                </c:pt>
                <c:pt idx="23">
                  <c:v>9587</c:v>
                </c:pt>
                <c:pt idx="24">
                  <c:v>9705</c:v>
                </c:pt>
                <c:pt idx="25">
                  <c:v>12214</c:v>
                </c:pt>
                <c:pt idx="26">
                  <c:v>12214</c:v>
                </c:pt>
                <c:pt idx="27">
                  <c:v>12214</c:v>
                </c:pt>
                <c:pt idx="28">
                  <c:v>13169</c:v>
                </c:pt>
                <c:pt idx="29">
                  <c:v>13169.5</c:v>
                </c:pt>
                <c:pt idx="30">
                  <c:v>13176</c:v>
                </c:pt>
                <c:pt idx="31">
                  <c:v>13176.5</c:v>
                </c:pt>
                <c:pt idx="32">
                  <c:v>13211.5</c:v>
                </c:pt>
                <c:pt idx="33">
                  <c:v>14089.5</c:v>
                </c:pt>
                <c:pt idx="34">
                  <c:v>14101.5</c:v>
                </c:pt>
                <c:pt idx="35">
                  <c:v>14721</c:v>
                </c:pt>
                <c:pt idx="36">
                  <c:v>16302</c:v>
                </c:pt>
                <c:pt idx="37">
                  <c:v>17421</c:v>
                </c:pt>
                <c:pt idx="38">
                  <c:v>17431</c:v>
                </c:pt>
                <c:pt idx="39">
                  <c:v>18079</c:v>
                </c:pt>
                <c:pt idx="40">
                  <c:v>18416</c:v>
                </c:pt>
                <c:pt idx="41">
                  <c:v>19078</c:v>
                </c:pt>
                <c:pt idx="42">
                  <c:v>19233</c:v>
                </c:pt>
                <c:pt idx="43">
                  <c:v>19233</c:v>
                </c:pt>
                <c:pt idx="44">
                  <c:v>19925</c:v>
                </c:pt>
                <c:pt idx="45">
                  <c:v>20797</c:v>
                </c:pt>
                <c:pt idx="46">
                  <c:v>20851.5</c:v>
                </c:pt>
                <c:pt idx="47">
                  <c:v>21831.5</c:v>
                </c:pt>
                <c:pt idx="48">
                  <c:v>22740.5</c:v>
                </c:pt>
                <c:pt idx="49">
                  <c:v>22774</c:v>
                </c:pt>
                <c:pt idx="50">
                  <c:v>24262</c:v>
                </c:pt>
                <c:pt idx="51">
                  <c:v>24288</c:v>
                </c:pt>
                <c:pt idx="52">
                  <c:v>24302.5</c:v>
                </c:pt>
                <c:pt idx="53">
                  <c:v>24307.5</c:v>
                </c:pt>
                <c:pt idx="54">
                  <c:v>24314.5</c:v>
                </c:pt>
                <c:pt idx="55">
                  <c:v>24317</c:v>
                </c:pt>
                <c:pt idx="56">
                  <c:v>24322</c:v>
                </c:pt>
                <c:pt idx="57">
                  <c:v>24324.5</c:v>
                </c:pt>
                <c:pt idx="58">
                  <c:v>24329</c:v>
                </c:pt>
                <c:pt idx="59">
                  <c:v>24333.5</c:v>
                </c:pt>
                <c:pt idx="60">
                  <c:v>24336</c:v>
                </c:pt>
                <c:pt idx="61">
                  <c:v>24336.5</c:v>
                </c:pt>
                <c:pt idx="62">
                  <c:v>24341</c:v>
                </c:pt>
                <c:pt idx="63">
                  <c:v>24348</c:v>
                </c:pt>
                <c:pt idx="64">
                  <c:v>24350.5</c:v>
                </c:pt>
                <c:pt idx="65">
                  <c:v>24355</c:v>
                </c:pt>
                <c:pt idx="66">
                  <c:v>24355.5</c:v>
                </c:pt>
                <c:pt idx="67">
                  <c:v>24362.5</c:v>
                </c:pt>
                <c:pt idx="68">
                  <c:v>24365</c:v>
                </c:pt>
                <c:pt idx="69">
                  <c:v>24369.5</c:v>
                </c:pt>
                <c:pt idx="70">
                  <c:v>24372</c:v>
                </c:pt>
                <c:pt idx="71">
                  <c:v>24374.5</c:v>
                </c:pt>
                <c:pt idx="72">
                  <c:v>24377</c:v>
                </c:pt>
                <c:pt idx="73">
                  <c:v>24379</c:v>
                </c:pt>
                <c:pt idx="74">
                  <c:v>24381.5</c:v>
                </c:pt>
                <c:pt idx="75">
                  <c:v>24388.5</c:v>
                </c:pt>
                <c:pt idx="76">
                  <c:v>24391</c:v>
                </c:pt>
                <c:pt idx="77">
                  <c:v>24396</c:v>
                </c:pt>
                <c:pt idx="78">
                  <c:v>24400.5</c:v>
                </c:pt>
                <c:pt idx="79">
                  <c:v>24403</c:v>
                </c:pt>
                <c:pt idx="80">
                  <c:v>24420</c:v>
                </c:pt>
                <c:pt idx="81">
                  <c:v>24422.5</c:v>
                </c:pt>
                <c:pt idx="82">
                  <c:v>24424.5</c:v>
                </c:pt>
                <c:pt idx="83">
                  <c:v>24425</c:v>
                </c:pt>
                <c:pt idx="84">
                  <c:v>24427</c:v>
                </c:pt>
                <c:pt idx="85">
                  <c:v>24431.5</c:v>
                </c:pt>
                <c:pt idx="86">
                  <c:v>24432</c:v>
                </c:pt>
                <c:pt idx="87">
                  <c:v>24436.5</c:v>
                </c:pt>
                <c:pt idx="88">
                  <c:v>24437</c:v>
                </c:pt>
                <c:pt idx="89">
                  <c:v>24439</c:v>
                </c:pt>
                <c:pt idx="90">
                  <c:v>24441.5</c:v>
                </c:pt>
                <c:pt idx="91">
                  <c:v>24446</c:v>
                </c:pt>
                <c:pt idx="92">
                  <c:v>24448.5</c:v>
                </c:pt>
                <c:pt idx="93">
                  <c:v>24451</c:v>
                </c:pt>
                <c:pt idx="94">
                  <c:v>24453.5</c:v>
                </c:pt>
                <c:pt idx="95">
                  <c:v>24455.5</c:v>
                </c:pt>
                <c:pt idx="96">
                  <c:v>24456</c:v>
                </c:pt>
                <c:pt idx="97">
                  <c:v>24460.5</c:v>
                </c:pt>
                <c:pt idx="98">
                  <c:v>24461</c:v>
                </c:pt>
                <c:pt idx="99">
                  <c:v>24463</c:v>
                </c:pt>
                <c:pt idx="100">
                  <c:v>24467.5</c:v>
                </c:pt>
                <c:pt idx="101">
                  <c:v>24468</c:v>
                </c:pt>
                <c:pt idx="102">
                  <c:v>24470</c:v>
                </c:pt>
                <c:pt idx="103">
                  <c:v>24470.5</c:v>
                </c:pt>
                <c:pt idx="104">
                  <c:v>24472.5</c:v>
                </c:pt>
                <c:pt idx="105">
                  <c:v>24482</c:v>
                </c:pt>
                <c:pt idx="106">
                  <c:v>24484.5</c:v>
                </c:pt>
                <c:pt idx="107">
                  <c:v>24489.5</c:v>
                </c:pt>
                <c:pt idx="108">
                  <c:v>24491.5</c:v>
                </c:pt>
                <c:pt idx="109">
                  <c:v>24492</c:v>
                </c:pt>
                <c:pt idx="110">
                  <c:v>24496.5</c:v>
                </c:pt>
                <c:pt idx="111">
                  <c:v>24499</c:v>
                </c:pt>
                <c:pt idx="112">
                  <c:v>24501.5</c:v>
                </c:pt>
                <c:pt idx="113">
                  <c:v>24503.5</c:v>
                </c:pt>
                <c:pt idx="114">
                  <c:v>24504</c:v>
                </c:pt>
                <c:pt idx="115">
                  <c:v>24511</c:v>
                </c:pt>
                <c:pt idx="116">
                  <c:v>24513.5</c:v>
                </c:pt>
                <c:pt idx="117">
                  <c:v>24515.5</c:v>
                </c:pt>
                <c:pt idx="118">
                  <c:v>24520.5</c:v>
                </c:pt>
                <c:pt idx="119">
                  <c:v>24524</c:v>
                </c:pt>
                <c:pt idx="120">
                  <c:v>24527.5</c:v>
                </c:pt>
                <c:pt idx="121">
                  <c:v>24530</c:v>
                </c:pt>
                <c:pt idx="122">
                  <c:v>24532.5</c:v>
                </c:pt>
                <c:pt idx="123">
                  <c:v>24535</c:v>
                </c:pt>
                <c:pt idx="124">
                  <c:v>24537</c:v>
                </c:pt>
                <c:pt idx="125">
                  <c:v>24537.5</c:v>
                </c:pt>
                <c:pt idx="126">
                  <c:v>24539.5</c:v>
                </c:pt>
                <c:pt idx="127">
                  <c:v>24575.5</c:v>
                </c:pt>
                <c:pt idx="128">
                  <c:v>24578</c:v>
                </c:pt>
                <c:pt idx="129">
                  <c:v>25154</c:v>
                </c:pt>
                <c:pt idx="130">
                  <c:v>25163.5</c:v>
                </c:pt>
                <c:pt idx="131">
                  <c:v>25173.5</c:v>
                </c:pt>
                <c:pt idx="132">
                  <c:v>25185.5</c:v>
                </c:pt>
                <c:pt idx="133">
                  <c:v>25187.5</c:v>
                </c:pt>
                <c:pt idx="134">
                  <c:v>25188</c:v>
                </c:pt>
                <c:pt idx="135">
                  <c:v>25192.5</c:v>
                </c:pt>
                <c:pt idx="136">
                  <c:v>25202</c:v>
                </c:pt>
                <c:pt idx="137">
                  <c:v>25204.5</c:v>
                </c:pt>
                <c:pt idx="138">
                  <c:v>25212</c:v>
                </c:pt>
                <c:pt idx="139">
                  <c:v>25214</c:v>
                </c:pt>
                <c:pt idx="140">
                  <c:v>25216.5</c:v>
                </c:pt>
                <c:pt idx="141">
                  <c:v>25219</c:v>
                </c:pt>
                <c:pt idx="142">
                  <c:v>25221</c:v>
                </c:pt>
                <c:pt idx="143">
                  <c:v>25221.5</c:v>
                </c:pt>
                <c:pt idx="144">
                  <c:v>25223.5</c:v>
                </c:pt>
                <c:pt idx="145">
                  <c:v>25228.5</c:v>
                </c:pt>
                <c:pt idx="146">
                  <c:v>25231</c:v>
                </c:pt>
                <c:pt idx="147">
                  <c:v>25233.5</c:v>
                </c:pt>
                <c:pt idx="148">
                  <c:v>25236</c:v>
                </c:pt>
                <c:pt idx="149">
                  <c:v>25238</c:v>
                </c:pt>
                <c:pt idx="150">
                  <c:v>25240.5</c:v>
                </c:pt>
                <c:pt idx="151">
                  <c:v>25252.5</c:v>
                </c:pt>
                <c:pt idx="152">
                  <c:v>25254.5</c:v>
                </c:pt>
                <c:pt idx="153">
                  <c:v>25255</c:v>
                </c:pt>
                <c:pt idx="154">
                  <c:v>25259.5</c:v>
                </c:pt>
                <c:pt idx="155">
                  <c:v>25271.5</c:v>
                </c:pt>
                <c:pt idx="156">
                  <c:v>25276.5</c:v>
                </c:pt>
                <c:pt idx="157">
                  <c:v>25279</c:v>
                </c:pt>
                <c:pt idx="158">
                  <c:v>25281</c:v>
                </c:pt>
                <c:pt idx="159">
                  <c:v>25283.5</c:v>
                </c:pt>
                <c:pt idx="160">
                  <c:v>25286</c:v>
                </c:pt>
                <c:pt idx="161">
                  <c:v>25288.5</c:v>
                </c:pt>
                <c:pt idx="162">
                  <c:v>25295</c:v>
                </c:pt>
                <c:pt idx="163">
                  <c:v>25302.5</c:v>
                </c:pt>
                <c:pt idx="164">
                  <c:v>25307.5</c:v>
                </c:pt>
                <c:pt idx="165">
                  <c:v>25314.5</c:v>
                </c:pt>
                <c:pt idx="166">
                  <c:v>25317</c:v>
                </c:pt>
                <c:pt idx="167">
                  <c:v>25319.5</c:v>
                </c:pt>
                <c:pt idx="168">
                  <c:v>25321.5</c:v>
                </c:pt>
                <c:pt idx="169">
                  <c:v>25322</c:v>
                </c:pt>
                <c:pt idx="170">
                  <c:v>25338.5</c:v>
                </c:pt>
                <c:pt idx="171">
                  <c:v>25341</c:v>
                </c:pt>
                <c:pt idx="172">
                  <c:v>25343.5</c:v>
                </c:pt>
                <c:pt idx="173">
                  <c:v>25346</c:v>
                </c:pt>
                <c:pt idx="174">
                  <c:v>25348</c:v>
                </c:pt>
                <c:pt idx="175">
                  <c:v>25350.5</c:v>
                </c:pt>
                <c:pt idx="176">
                  <c:v>25352.5</c:v>
                </c:pt>
                <c:pt idx="177">
                  <c:v>25362.5</c:v>
                </c:pt>
                <c:pt idx="178">
                  <c:v>25403</c:v>
                </c:pt>
                <c:pt idx="179">
                  <c:v>25405.5</c:v>
                </c:pt>
                <c:pt idx="180">
                  <c:v>25427</c:v>
                </c:pt>
                <c:pt idx="181">
                  <c:v>25433</c:v>
                </c:pt>
                <c:pt idx="182">
                  <c:v>25439</c:v>
                </c:pt>
                <c:pt idx="183">
                  <c:v>25444</c:v>
                </c:pt>
                <c:pt idx="184">
                  <c:v>25448.5</c:v>
                </c:pt>
                <c:pt idx="185">
                  <c:v>25453.5</c:v>
                </c:pt>
                <c:pt idx="186">
                  <c:v>26059</c:v>
                </c:pt>
                <c:pt idx="187">
                  <c:v>26074</c:v>
                </c:pt>
                <c:pt idx="188">
                  <c:v>26080.5</c:v>
                </c:pt>
                <c:pt idx="189">
                  <c:v>26088</c:v>
                </c:pt>
                <c:pt idx="190">
                  <c:v>26097.5</c:v>
                </c:pt>
                <c:pt idx="191">
                  <c:v>26107</c:v>
                </c:pt>
                <c:pt idx="192">
                  <c:v>26123.5</c:v>
                </c:pt>
                <c:pt idx="193">
                  <c:v>26126</c:v>
                </c:pt>
                <c:pt idx="194">
                  <c:v>26128.5</c:v>
                </c:pt>
                <c:pt idx="195">
                  <c:v>26131</c:v>
                </c:pt>
                <c:pt idx="196">
                  <c:v>26135.5</c:v>
                </c:pt>
                <c:pt idx="197">
                  <c:v>26147.5</c:v>
                </c:pt>
                <c:pt idx="198">
                  <c:v>26152.5</c:v>
                </c:pt>
                <c:pt idx="199">
                  <c:v>26155</c:v>
                </c:pt>
                <c:pt idx="200">
                  <c:v>26157</c:v>
                </c:pt>
                <c:pt idx="201">
                  <c:v>26162</c:v>
                </c:pt>
                <c:pt idx="202">
                  <c:v>26164.5</c:v>
                </c:pt>
                <c:pt idx="203">
                  <c:v>26169</c:v>
                </c:pt>
                <c:pt idx="204">
                  <c:v>26174</c:v>
                </c:pt>
                <c:pt idx="205">
                  <c:v>26205</c:v>
                </c:pt>
                <c:pt idx="206">
                  <c:v>26207.5</c:v>
                </c:pt>
                <c:pt idx="207">
                  <c:v>26233.5</c:v>
                </c:pt>
                <c:pt idx="208">
                  <c:v>26236</c:v>
                </c:pt>
                <c:pt idx="209">
                  <c:v>26257.5</c:v>
                </c:pt>
                <c:pt idx="210">
                  <c:v>26260</c:v>
                </c:pt>
                <c:pt idx="211">
                  <c:v>26265</c:v>
                </c:pt>
                <c:pt idx="212">
                  <c:v>26279</c:v>
                </c:pt>
                <c:pt idx="213">
                  <c:v>26293.5</c:v>
                </c:pt>
                <c:pt idx="214">
                  <c:v>26303</c:v>
                </c:pt>
                <c:pt idx="215">
                  <c:v>26305.5</c:v>
                </c:pt>
                <c:pt idx="216">
                  <c:v>26308</c:v>
                </c:pt>
                <c:pt idx="217">
                  <c:v>26324.5</c:v>
                </c:pt>
                <c:pt idx="218">
                  <c:v>27016.5</c:v>
                </c:pt>
                <c:pt idx="219">
                  <c:v>27742.5</c:v>
                </c:pt>
                <c:pt idx="220">
                  <c:v>27745</c:v>
                </c:pt>
                <c:pt idx="221">
                  <c:v>27757</c:v>
                </c:pt>
                <c:pt idx="222">
                  <c:v>27759.5</c:v>
                </c:pt>
                <c:pt idx="223">
                  <c:v>27764</c:v>
                </c:pt>
                <c:pt idx="224">
                  <c:v>27766.5</c:v>
                </c:pt>
                <c:pt idx="225">
                  <c:v>27776</c:v>
                </c:pt>
                <c:pt idx="226">
                  <c:v>27778.5</c:v>
                </c:pt>
                <c:pt idx="227">
                  <c:v>27781</c:v>
                </c:pt>
                <c:pt idx="228">
                  <c:v>27785.5</c:v>
                </c:pt>
                <c:pt idx="229">
                  <c:v>27797.5</c:v>
                </c:pt>
                <c:pt idx="230">
                  <c:v>27800</c:v>
                </c:pt>
                <c:pt idx="231">
                  <c:v>27809.5</c:v>
                </c:pt>
                <c:pt idx="232">
                  <c:v>27836</c:v>
                </c:pt>
                <c:pt idx="233">
                  <c:v>27838.5</c:v>
                </c:pt>
                <c:pt idx="234">
                  <c:v>27841</c:v>
                </c:pt>
                <c:pt idx="235">
                  <c:v>27843</c:v>
                </c:pt>
                <c:pt idx="236">
                  <c:v>27869.5</c:v>
                </c:pt>
                <c:pt idx="237">
                  <c:v>27872</c:v>
                </c:pt>
                <c:pt idx="238">
                  <c:v>27874.5</c:v>
                </c:pt>
                <c:pt idx="239">
                  <c:v>27879</c:v>
                </c:pt>
                <c:pt idx="240">
                  <c:v>27885</c:v>
                </c:pt>
                <c:pt idx="241">
                  <c:v>27896</c:v>
                </c:pt>
                <c:pt idx="242">
                  <c:v>27903</c:v>
                </c:pt>
                <c:pt idx="243">
                  <c:v>27905.5</c:v>
                </c:pt>
                <c:pt idx="244">
                  <c:v>27907.5</c:v>
                </c:pt>
                <c:pt idx="245">
                  <c:v>27908</c:v>
                </c:pt>
                <c:pt idx="246">
                  <c:v>27910</c:v>
                </c:pt>
                <c:pt idx="247">
                  <c:v>27910.5</c:v>
                </c:pt>
                <c:pt idx="248">
                  <c:v>27912.5</c:v>
                </c:pt>
                <c:pt idx="249">
                  <c:v>27915.5</c:v>
                </c:pt>
                <c:pt idx="250">
                  <c:v>27917.5</c:v>
                </c:pt>
                <c:pt idx="251">
                  <c:v>27919.5</c:v>
                </c:pt>
                <c:pt idx="252">
                  <c:v>27920</c:v>
                </c:pt>
                <c:pt idx="253">
                  <c:v>27922.5</c:v>
                </c:pt>
                <c:pt idx="254">
                  <c:v>27924.5</c:v>
                </c:pt>
                <c:pt idx="255">
                  <c:v>27927</c:v>
                </c:pt>
                <c:pt idx="256">
                  <c:v>27929.5</c:v>
                </c:pt>
                <c:pt idx="257">
                  <c:v>27931.5</c:v>
                </c:pt>
                <c:pt idx="258">
                  <c:v>27932</c:v>
                </c:pt>
                <c:pt idx="259">
                  <c:v>27936.5</c:v>
                </c:pt>
                <c:pt idx="260">
                  <c:v>27939</c:v>
                </c:pt>
                <c:pt idx="261">
                  <c:v>27941</c:v>
                </c:pt>
                <c:pt idx="262">
                  <c:v>27941.5</c:v>
                </c:pt>
                <c:pt idx="263">
                  <c:v>27946</c:v>
                </c:pt>
                <c:pt idx="264">
                  <c:v>27956</c:v>
                </c:pt>
                <c:pt idx="265">
                  <c:v>27965.5</c:v>
                </c:pt>
                <c:pt idx="266">
                  <c:v>27968</c:v>
                </c:pt>
                <c:pt idx="267">
                  <c:v>27972.5</c:v>
                </c:pt>
                <c:pt idx="268">
                  <c:v>27977</c:v>
                </c:pt>
                <c:pt idx="269">
                  <c:v>27989.5</c:v>
                </c:pt>
                <c:pt idx="270">
                  <c:v>27992</c:v>
                </c:pt>
                <c:pt idx="271">
                  <c:v>27996.5</c:v>
                </c:pt>
                <c:pt idx="272">
                  <c:v>27999</c:v>
                </c:pt>
                <c:pt idx="273">
                  <c:v>28001.5</c:v>
                </c:pt>
                <c:pt idx="274">
                  <c:v>28003.5</c:v>
                </c:pt>
                <c:pt idx="275">
                  <c:v>28006</c:v>
                </c:pt>
                <c:pt idx="276">
                  <c:v>28023</c:v>
                </c:pt>
                <c:pt idx="277">
                  <c:v>28025.5</c:v>
                </c:pt>
                <c:pt idx="278">
                  <c:v>28027.5</c:v>
                </c:pt>
                <c:pt idx="279">
                  <c:v>28030</c:v>
                </c:pt>
                <c:pt idx="280">
                  <c:v>28032.5</c:v>
                </c:pt>
                <c:pt idx="281">
                  <c:v>28035</c:v>
                </c:pt>
                <c:pt idx="282">
                  <c:v>28037</c:v>
                </c:pt>
                <c:pt idx="283">
                  <c:v>28039.5</c:v>
                </c:pt>
                <c:pt idx="284">
                  <c:v>28042</c:v>
                </c:pt>
                <c:pt idx="285">
                  <c:v>28044.5</c:v>
                </c:pt>
                <c:pt idx="286">
                  <c:v>28047</c:v>
                </c:pt>
                <c:pt idx="287">
                  <c:v>28056.5</c:v>
                </c:pt>
                <c:pt idx="288">
                  <c:v>28061</c:v>
                </c:pt>
                <c:pt idx="289">
                  <c:v>28063.5</c:v>
                </c:pt>
                <c:pt idx="290">
                  <c:v>28066</c:v>
                </c:pt>
                <c:pt idx="291">
                  <c:v>28073</c:v>
                </c:pt>
                <c:pt idx="292">
                  <c:v>28075.5</c:v>
                </c:pt>
                <c:pt idx="293">
                  <c:v>28087.5</c:v>
                </c:pt>
                <c:pt idx="294">
                  <c:v>28090</c:v>
                </c:pt>
                <c:pt idx="295">
                  <c:v>28097</c:v>
                </c:pt>
                <c:pt idx="296">
                  <c:v>28099.5</c:v>
                </c:pt>
                <c:pt idx="297">
                  <c:v>28109</c:v>
                </c:pt>
                <c:pt idx="298">
                  <c:v>28111.5</c:v>
                </c:pt>
                <c:pt idx="299">
                  <c:v>28786</c:v>
                </c:pt>
                <c:pt idx="300">
                  <c:v>28788.5</c:v>
                </c:pt>
                <c:pt idx="301">
                  <c:v>28790.5</c:v>
                </c:pt>
                <c:pt idx="302">
                  <c:v>28795.5</c:v>
                </c:pt>
                <c:pt idx="303">
                  <c:v>28810</c:v>
                </c:pt>
                <c:pt idx="304">
                  <c:v>28812</c:v>
                </c:pt>
                <c:pt idx="305">
                  <c:v>28814.5</c:v>
                </c:pt>
                <c:pt idx="306">
                  <c:v>28821.5</c:v>
                </c:pt>
                <c:pt idx="307">
                  <c:v>28822</c:v>
                </c:pt>
                <c:pt idx="308">
                  <c:v>28829</c:v>
                </c:pt>
                <c:pt idx="309">
                  <c:v>28843.5</c:v>
                </c:pt>
                <c:pt idx="310">
                  <c:v>28874.5</c:v>
                </c:pt>
                <c:pt idx="311">
                  <c:v>28876.5</c:v>
                </c:pt>
                <c:pt idx="312">
                  <c:v>28877</c:v>
                </c:pt>
                <c:pt idx="313">
                  <c:v>28879</c:v>
                </c:pt>
                <c:pt idx="314">
                  <c:v>28884</c:v>
                </c:pt>
                <c:pt idx="315">
                  <c:v>28886.5</c:v>
                </c:pt>
                <c:pt idx="316">
                  <c:v>28889</c:v>
                </c:pt>
                <c:pt idx="317">
                  <c:v>28891</c:v>
                </c:pt>
                <c:pt idx="318">
                  <c:v>28893.5</c:v>
                </c:pt>
                <c:pt idx="319">
                  <c:v>28896</c:v>
                </c:pt>
                <c:pt idx="320">
                  <c:v>28903</c:v>
                </c:pt>
                <c:pt idx="321">
                  <c:v>28905.5</c:v>
                </c:pt>
                <c:pt idx="322">
                  <c:v>28912.5</c:v>
                </c:pt>
                <c:pt idx="323">
                  <c:v>28913</c:v>
                </c:pt>
                <c:pt idx="324">
                  <c:v>28920</c:v>
                </c:pt>
                <c:pt idx="325">
                  <c:v>28972.5</c:v>
                </c:pt>
                <c:pt idx="326">
                  <c:v>28984.5</c:v>
                </c:pt>
                <c:pt idx="327">
                  <c:v>28987</c:v>
                </c:pt>
                <c:pt idx="328">
                  <c:v>28989.5</c:v>
                </c:pt>
                <c:pt idx="329">
                  <c:v>28994</c:v>
                </c:pt>
                <c:pt idx="330">
                  <c:v>29006</c:v>
                </c:pt>
                <c:pt idx="331">
                  <c:v>29469.5</c:v>
                </c:pt>
                <c:pt idx="332">
                  <c:v>29472</c:v>
                </c:pt>
                <c:pt idx="333">
                  <c:v>29493.5</c:v>
                </c:pt>
                <c:pt idx="334">
                  <c:v>29496</c:v>
                </c:pt>
                <c:pt idx="335">
                  <c:v>29503</c:v>
                </c:pt>
                <c:pt idx="336">
                  <c:v>29508</c:v>
                </c:pt>
                <c:pt idx="337">
                  <c:v>29539</c:v>
                </c:pt>
                <c:pt idx="338">
                  <c:v>29541.5</c:v>
                </c:pt>
                <c:pt idx="339">
                  <c:v>29548.5</c:v>
                </c:pt>
                <c:pt idx="340">
                  <c:v>29551</c:v>
                </c:pt>
                <c:pt idx="341">
                  <c:v>29570</c:v>
                </c:pt>
                <c:pt idx="342">
                  <c:v>29572.5</c:v>
                </c:pt>
                <c:pt idx="343">
                  <c:v>29575</c:v>
                </c:pt>
                <c:pt idx="344">
                  <c:v>29577.5</c:v>
                </c:pt>
                <c:pt idx="345">
                  <c:v>29594</c:v>
                </c:pt>
                <c:pt idx="346">
                  <c:v>29596.5</c:v>
                </c:pt>
                <c:pt idx="347">
                  <c:v>29603.5</c:v>
                </c:pt>
                <c:pt idx="348">
                  <c:v>29606</c:v>
                </c:pt>
                <c:pt idx="349">
                  <c:v>29608.5</c:v>
                </c:pt>
                <c:pt idx="350">
                  <c:v>29613</c:v>
                </c:pt>
                <c:pt idx="351">
                  <c:v>29613.5</c:v>
                </c:pt>
                <c:pt idx="352">
                  <c:v>29615.5</c:v>
                </c:pt>
                <c:pt idx="353">
                  <c:v>29618</c:v>
                </c:pt>
                <c:pt idx="354">
                  <c:v>29680</c:v>
                </c:pt>
                <c:pt idx="355">
                  <c:v>29680.5</c:v>
                </c:pt>
                <c:pt idx="356">
                  <c:v>29687.5</c:v>
                </c:pt>
                <c:pt idx="357">
                  <c:v>29706</c:v>
                </c:pt>
                <c:pt idx="358">
                  <c:v>29711.5</c:v>
                </c:pt>
                <c:pt idx="359">
                  <c:v>29723.5</c:v>
                </c:pt>
                <c:pt idx="360">
                  <c:v>29749.5</c:v>
                </c:pt>
                <c:pt idx="361">
                  <c:v>29752</c:v>
                </c:pt>
                <c:pt idx="362">
                  <c:v>29754.5</c:v>
                </c:pt>
              </c:numCache>
            </c:numRef>
          </c:xVal>
          <c:yVal>
            <c:numRef>
              <c:f>'Active 1'!$G$21:$G$981</c:f>
              <c:numCache>
                <c:formatCode>General</c:formatCode>
                <c:ptCount val="961"/>
                <c:pt idx="0">
                  <c:v>5.4546429997571977E-2</c:v>
                </c:pt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8">
                  <c:v>9.0417159997741692E-2</c:v>
                </c:pt>
                <c:pt idx="9">
                  <c:v>9.1802510003617499E-2</c:v>
                </c:pt>
                <c:pt idx="10">
                  <c:v>0</c:v>
                </c:pt>
                <c:pt idx="11">
                  <c:v>9.0442139997321647E-2</c:v>
                </c:pt>
                <c:pt idx="12">
                  <c:v>9.1537489992333576E-2</c:v>
                </c:pt>
                <c:pt idx="13">
                  <c:v>8.3475609993911348E-2</c:v>
                </c:pt>
                <c:pt idx="14">
                  <c:v>8.3680960000492632E-2</c:v>
                </c:pt>
                <c:pt idx="15">
                  <c:v>8.4286309996969067E-2</c:v>
                </c:pt>
                <c:pt idx="17">
                  <c:v>8.0493339999520686E-2</c:v>
                </c:pt>
                <c:pt idx="19">
                  <c:v>8.3471459998690989E-2</c:v>
                </c:pt>
                <c:pt idx="20">
                  <c:v>8.0115640004805755E-2</c:v>
                </c:pt>
                <c:pt idx="21">
                  <c:v>7.4049779999768361E-2</c:v>
                </c:pt>
                <c:pt idx="22">
                  <c:v>7.137082999543054E-2</c:v>
                </c:pt>
                <c:pt idx="23">
                  <c:v>7.1676179999485612E-2</c:v>
                </c:pt>
                <c:pt idx="24">
                  <c:v>7.2168699996836949E-2</c:v>
                </c:pt>
                <c:pt idx="25">
                  <c:v>7.5257960001181345E-2</c:v>
                </c:pt>
                <c:pt idx="26">
                  <c:v>7.5257960001181345E-2</c:v>
                </c:pt>
                <c:pt idx="27">
                  <c:v>7.5257960001181345E-2</c:v>
                </c:pt>
                <c:pt idx="28">
                  <c:v>7.5701659996411763E-2</c:v>
                </c:pt>
                <c:pt idx="30">
                  <c:v>7.547663999866927E-2</c:v>
                </c:pt>
                <c:pt idx="32">
                  <c:v>7.9192609999154229E-2</c:v>
                </c:pt>
                <c:pt idx="33">
                  <c:v>7.5811529997736216E-2</c:v>
                </c:pt>
                <c:pt idx="34">
                  <c:v>7.6397209995775484E-2</c:v>
                </c:pt>
                <c:pt idx="35">
                  <c:v>7.7982939998037182E-2</c:v>
                </c:pt>
                <c:pt idx="36">
                  <c:v>7.3046279998379759E-2</c:v>
                </c:pt>
                <c:pt idx="37">
                  <c:v>8.196093999868026E-2</c:v>
                </c:pt>
                <c:pt idx="38">
                  <c:v>8.2882339993375354E-2</c:v>
                </c:pt>
                <c:pt idx="39">
                  <c:v>8.8009059996693395E-2</c:v>
                </c:pt>
                <c:pt idx="41">
                  <c:v>8.3866919994761702E-2</c:v>
                </c:pt>
                <c:pt idx="42">
                  <c:v>8.5398619994521141E-2</c:v>
                </c:pt>
                <c:pt idx="43">
                  <c:v>8.5398619994521141E-2</c:v>
                </c:pt>
                <c:pt idx="44">
                  <c:v>8.6039499998150859E-2</c:v>
                </c:pt>
                <c:pt idx="45">
                  <c:v>8.6265580001054332E-2</c:v>
                </c:pt>
                <c:pt idx="46">
                  <c:v>8.7342209997586906E-2</c:v>
                </c:pt>
                <c:pt idx="47">
                  <c:v>9.0039410002646036E-2</c:v>
                </c:pt>
                <c:pt idx="48">
                  <c:v>9.0804669998760801E-2</c:v>
                </c:pt>
                <c:pt idx="49">
                  <c:v>9.0456360005191527E-2</c:v>
                </c:pt>
                <c:pt idx="50">
                  <c:v>0.30478068021329818</c:v>
                </c:pt>
                <c:pt idx="51">
                  <c:v>0.30331631998706143</c:v>
                </c:pt>
                <c:pt idx="52">
                  <c:v>0.30440734986041207</c:v>
                </c:pt>
                <c:pt idx="53">
                  <c:v>0.30421804991783574</c:v>
                </c:pt>
                <c:pt idx="54">
                  <c:v>0.3046930298442021</c:v>
                </c:pt>
                <c:pt idx="55">
                  <c:v>0.30449838004278718</c:v>
                </c:pt>
                <c:pt idx="56">
                  <c:v>0.30490908000501804</c:v>
                </c:pt>
                <c:pt idx="57">
                  <c:v>0.3044144297746243</c:v>
                </c:pt>
                <c:pt idx="58">
                  <c:v>0.30818405983154662</c:v>
                </c:pt>
                <c:pt idx="59">
                  <c:v>0.30455368989350973</c:v>
                </c:pt>
                <c:pt idx="60">
                  <c:v>0.30445903991494561</c:v>
                </c:pt>
                <c:pt idx="61">
                  <c:v>0.30440010980237275</c:v>
                </c:pt>
                <c:pt idx="62">
                  <c:v>0.30846973981533665</c:v>
                </c:pt>
                <c:pt idx="63">
                  <c:v>0.30504471985477721</c:v>
                </c:pt>
                <c:pt idx="64">
                  <c:v>0.30475007022323553</c:v>
                </c:pt>
                <c:pt idx="65">
                  <c:v>9.6119699999690056E-2</c:v>
                </c:pt>
                <c:pt idx="66">
                  <c:v>0.30526077000831719</c:v>
                </c:pt>
                <c:pt idx="67">
                  <c:v>0.30543574998591794</c:v>
                </c:pt>
                <c:pt idx="68">
                  <c:v>0.30574109980079811</c:v>
                </c:pt>
                <c:pt idx="69">
                  <c:v>0.30491073022130877</c:v>
                </c:pt>
                <c:pt idx="70">
                  <c:v>0.3035160801227903</c:v>
                </c:pt>
                <c:pt idx="71">
                  <c:v>0.30492142993171001</c:v>
                </c:pt>
                <c:pt idx="72">
                  <c:v>0.30562677999841981</c:v>
                </c:pt>
                <c:pt idx="73">
                  <c:v>0.30479106009443058</c:v>
                </c:pt>
                <c:pt idx="74">
                  <c:v>0.30439641016710084</c:v>
                </c:pt>
                <c:pt idx="75">
                  <c:v>0.30527138987963554</c:v>
                </c:pt>
                <c:pt idx="76">
                  <c:v>0.30537674003426218</c:v>
                </c:pt>
                <c:pt idx="77">
                  <c:v>0.30528743991453666</c:v>
                </c:pt>
                <c:pt idx="78">
                  <c:v>0.30485707012121566</c:v>
                </c:pt>
                <c:pt idx="79">
                  <c:v>0.30516241993609583</c:v>
                </c:pt>
                <c:pt idx="80">
                  <c:v>0.30535879980016034</c:v>
                </c:pt>
                <c:pt idx="81">
                  <c:v>0.30476415020530112</c:v>
                </c:pt>
                <c:pt idx="82">
                  <c:v>0.30432843009475619</c:v>
                </c:pt>
                <c:pt idx="83">
                  <c:v>0.30516949985030806</c:v>
                </c:pt>
                <c:pt idx="84">
                  <c:v>0.30453378007223364</c:v>
                </c:pt>
                <c:pt idx="85">
                  <c:v>0.30520340980729088</c:v>
                </c:pt>
                <c:pt idx="86">
                  <c:v>0.30494448004174046</c:v>
                </c:pt>
                <c:pt idx="87">
                  <c:v>0.30521410999062937</c:v>
                </c:pt>
                <c:pt idx="88">
                  <c:v>0.30595517990877852</c:v>
                </c:pt>
                <c:pt idx="89">
                  <c:v>0.30471946022589691</c:v>
                </c:pt>
                <c:pt idx="90">
                  <c:v>0.30562480994558427</c:v>
                </c:pt>
                <c:pt idx="91">
                  <c:v>0.30539443981979275</c:v>
                </c:pt>
                <c:pt idx="92">
                  <c:v>0.30489979005506029</c:v>
                </c:pt>
                <c:pt idx="93">
                  <c:v>0.30460513995785732</c:v>
                </c:pt>
                <c:pt idx="94">
                  <c:v>0.30511048989137635</c:v>
                </c:pt>
                <c:pt idx="95">
                  <c:v>0.30497477020253427</c:v>
                </c:pt>
                <c:pt idx="96">
                  <c:v>0.30771583999012364</c:v>
                </c:pt>
                <c:pt idx="97">
                  <c:v>0.30438547000085237</c:v>
                </c:pt>
                <c:pt idx="98">
                  <c:v>0.30682653983240016</c:v>
                </c:pt>
                <c:pt idx="99">
                  <c:v>0.30639082018751651</c:v>
                </c:pt>
                <c:pt idx="100">
                  <c:v>0.3064604500104906</c:v>
                </c:pt>
                <c:pt idx="101">
                  <c:v>0.30540152019966627</c:v>
                </c:pt>
                <c:pt idx="102">
                  <c:v>0.30496580008184537</c:v>
                </c:pt>
                <c:pt idx="103">
                  <c:v>0.30690686983143678</c:v>
                </c:pt>
                <c:pt idx="104">
                  <c:v>0.3053711501925136</c:v>
                </c:pt>
                <c:pt idx="105">
                  <c:v>0.30605148010363337</c:v>
                </c:pt>
                <c:pt idx="106">
                  <c:v>0.30605682996247197</c:v>
                </c:pt>
                <c:pt idx="107">
                  <c:v>0.30506752997462172</c:v>
                </c:pt>
                <c:pt idx="108">
                  <c:v>0.30523180976888398</c:v>
                </c:pt>
                <c:pt idx="109">
                  <c:v>0.30667287990218028</c:v>
                </c:pt>
                <c:pt idx="110">
                  <c:v>0.30814251014089677</c:v>
                </c:pt>
                <c:pt idx="111">
                  <c:v>0.30494785984774353</c:v>
                </c:pt>
                <c:pt idx="112">
                  <c:v>0.30375320988241583</c:v>
                </c:pt>
                <c:pt idx="113">
                  <c:v>0.3055174902183353</c:v>
                </c:pt>
                <c:pt idx="114">
                  <c:v>0.30565855976601597</c:v>
                </c:pt>
                <c:pt idx="115">
                  <c:v>0.30493353987549199</c:v>
                </c:pt>
                <c:pt idx="116">
                  <c:v>0.30603889018675545</c:v>
                </c:pt>
                <c:pt idx="117">
                  <c:v>0.30530317012016894</c:v>
                </c:pt>
                <c:pt idx="118">
                  <c:v>0.30561386978661176</c:v>
                </c:pt>
                <c:pt idx="119">
                  <c:v>9.8701359995175153E-2</c:v>
                </c:pt>
                <c:pt idx="120">
                  <c:v>0.30548884980817093</c:v>
                </c:pt>
                <c:pt idx="121">
                  <c:v>0.30569419978564838</c:v>
                </c:pt>
                <c:pt idx="122">
                  <c:v>0.30559954981436022</c:v>
                </c:pt>
                <c:pt idx="123">
                  <c:v>0.30670490012562368</c:v>
                </c:pt>
                <c:pt idx="124">
                  <c:v>0.30466917993908282</c:v>
                </c:pt>
                <c:pt idx="125">
                  <c:v>0.30591024994646432</c:v>
                </c:pt>
                <c:pt idx="126">
                  <c:v>0.30617453003651462</c:v>
                </c:pt>
                <c:pt idx="127">
                  <c:v>0.30693157015775796</c:v>
                </c:pt>
                <c:pt idx="128">
                  <c:v>0.3057369201851543</c:v>
                </c:pt>
                <c:pt idx="129">
                  <c:v>0.30894955993426265</c:v>
                </c:pt>
                <c:pt idx="130">
                  <c:v>0.30842989002121612</c:v>
                </c:pt>
                <c:pt idx="131">
                  <c:v>0.30775129016546998</c:v>
                </c:pt>
                <c:pt idx="132">
                  <c:v>0.30813696997938678</c:v>
                </c:pt>
                <c:pt idx="133">
                  <c:v>0.30760125003871508</c:v>
                </c:pt>
                <c:pt idx="134">
                  <c:v>0.30834231996414019</c:v>
                </c:pt>
                <c:pt idx="135">
                  <c:v>0.30931195012090029</c:v>
                </c:pt>
                <c:pt idx="136">
                  <c:v>0.3098922802018933</c:v>
                </c:pt>
                <c:pt idx="137">
                  <c:v>0.3079976300286944</c:v>
                </c:pt>
                <c:pt idx="138">
                  <c:v>0.30811367988644633</c:v>
                </c:pt>
                <c:pt idx="139">
                  <c:v>0.30777796007168945</c:v>
                </c:pt>
                <c:pt idx="140">
                  <c:v>0.30828331000520848</c:v>
                </c:pt>
                <c:pt idx="141">
                  <c:v>0.30808866020379355</c:v>
                </c:pt>
                <c:pt idx="142">
                  <c:v>0.30965293995541288</c:v>
                </c:pt>
                <c:pt idx="143">
                  <c:v>0.30759400998067576</c:v>
                </c:pt>
                <c:pt idx="144">
                  <c:v>0.3075582901146845</c:v>
                </c:pt>
                <c:pt idx="145">
                  <c:v>0.30776898995100055</c:v>
                </c:pt>
                <c:pt idx="146">
                  <c:v>0.31187433982995572</c:v>
                </c:pt>
                <c:pt idx="147">
                  <c:v>0.3078796899644658</c:v>
                </c:pt>
                <c:pt idx="148">
                  <c:v>0.30828504006785806</c:v>
                </c:pt>
                <c:pt idx="149">
                  <c:v>0.30774932012718637</c:v>
                </c:pt>
                <c:pt idx="150">
                  <c:v>0.30795467010466382</c:v>
                </c:pt>
                <c:pt idx="151">
                  <c:v>0.30754034988058265</c:v>
                </c:pt>
                <c:pt idx="152">
                  <c:v>0.30900462980207521</c:v>
                </c:pt>
                <c:pt idx="153">
                  <c:v>0.30774569985806011</c:v>
                </c:pt>
                <c:pt idx="154">
                  <c:v>0.30871533002209617</c:v>
                </c:pt>
                <c:pt idx="155">
                  <c:v>0.30780101017444395</c:v>
                </c:pt>
                <c:pt idx="156">
                  <c:v>0.30901171018194873</c:v>
                </c:pt>
                <c:pt idx="157">
                  <c:v>0.30811706016538665</c:v>
                </c:pt>
                <c:pt idx="158">
                  <c:v>0.30758134022471495</c:v>
                </c:pt>
                <c:pt idx="159">
                  <c:v>0.30858668977452908</c:v>
                </c:pt>
                <c:pt idx="160">
                  <c:v>0.30759203993511619</c:v>
                </c:pt>
                <c:pt idx="161">
                  <c:v>0.30799739003850846</c:v>
                </c:pt>
                <c:pt idx="162">
                  <c:v>0.30723129996476928</c:v>
                </c:pt>
                <c:pt idx="163">
                  <c:v>0.30834734999370994</c:v>
                </c:pt>
                <c:pt idx="164">
                  <c:v>0.3113580501958495</c:v>
                </c:pt>
                <c:pt idx="165">
                  <c:v>0.30943303000822198</c:v>
                </c:pt>
                <c:pt idx="166">
                  <c:v>0.30923838020680705</c:v>
                </c:pt>
                <c:pt idx="167">
                  <c:v>0.30874372998368926</c:v>
                </c:pt>
                <c:pt idx="168">
                  <c:v>0.31030801019369392</c:v>
                </c:pt>
                <c:pt idx="169">
                  <c:v>0.30774908013700042</c:v>
                </c:pt>
                <c:pt idx="170">
                  <c:v>0.30890438998176251</c:v>
                </c:pt>
                <c:pt idx="171">
                  <c:v>0.30820974009111524</c:v>
                </c:pt>
                <c:pt idx="172">
                  <c:v>0.30891509015782503</c:v>
                </c:pt>
                <c:pt idx="173">
                  <c:v>0.30862044006062206</c:v>
                </c:pt>
                <c:pt idx="174">
                  <c:v>0.30898471998079913</c:v>
                </c:pt>
                <c:pt idx="175">
                  <c:v>0.3092900697956793</c:v>
                </c:pt>
                <c:pt idx="176">
                  <c:v>0.30985434984177118</c:v>
                </c:pt>
                <c:pt idx="177">
                  <c:v>0.30967575007525738</c:v>
                </c:pt>
                <c:pt idx="178">
                  <c:v>0.30830242002411978</c:v>
                </c:pt>
                <c:pt idx="179">
                  <c:v>0.30970776983303949</c:v>
                </c:pt>
                <c:pt idx="180">
                  <c:v>0.30887377998442389</c:v>
                </c:pt>
                <c:pt idx="181">
                  <c:v>0.10106662000180222</c:v>
                </c:pt>
                <c:pt idx="182">
                  <c:v>0.30885946001217235</c:v>
                </c:pt>
                <c:pt idx="183">
                  <c:v>0.30867016006232006</c:v>
                </c:pt>
                <c:pt idx="184">
                  <c:v>0.30963979022635613</c:v>
                </c:pt>
                <c:pt idx="185">
                  <c:v>0.3089504901872715</c:v>
                </c:pt>
                <c:pt idx="186">
                  <c:v>0.10828625980502693</c:v>
                </c:pt>
                <c:pt idx="187">
                  <c:v>0.10721835999720497</c:v>
                </c:pt>
                <c:pt idx="188">
                  <c:v>0.10615226984373294</c:v>
                </c:pt>
                <c:pt idx="189">
                  <c:v>0.10716832004254684</c:v>
                </c:pt>
                <c:pt idx="190">
                  <c:v>0.10584865009150235</c:v>
                </c:pt>
                <c:pt idx="191">
                  <c:v>0.10792897995270323</c:v>
                </c:pt>
                <c:pt idx="192">
                  <c:v>0.10778429014317226</c:v>
                </c:pt>
                <c:pt idx="193">
                  <c:v>0.10848964020988205</c:v>
                </c:pt>
                <c:pt idx="194">
                  <c:v>0.10629499007336562</c:v>
                </c:pt>
                <c:pt idx="195">
                  <c:v>0.10820033996424172</c:v>
                </c:pt>
                <c:pt idx="196">
                  <c:v>0.10656996988109313</c:v>
                </c:pt>
                <c:pt idx="197">
                  <c:v>0.10685564986488316</c:v>
                </c:pt>
                <c:pt idx="198">
                  <c:v>0.10676635021081893</c:v>
                </c:pt>
                <c:pt idx="199">
                  <c:v>0.10627169998042518</c:v>
                </c:pt>
                <c:pt idx="200">
                  <c:v>0.10653598007775145</c:v>
                </c:pt>
                <c:pt idx="201">
                  <c:v>0.10724667999602389</c:v>
                </c:pt>
                <c:pt idx="202">
                  <c:v>0.10935203000553884</c:v>
                </c:pt>
                <c:pt idx="203">
                  <c:v>0.10732166014349787</c:v>
                </c:pt>
                <c:pt idx="204">
                  <c:v>0.10803236006177031</c:v>
                </c:pt>
                <c:pt idx="205">
                  <c:v>0.10737870004959404</c:v>
                </c:pt>
                <c:pt idx="206">
                  <c:v>0.10808405010902788</c:v>
                </c:pt>
                <c:pt idx="207">
                  <c:v>0.10731969009793829</c:v>
                </c:pt>
                <c:pt idx="208">
                  <c:v>0.10832504011341371</c:v>
                </c:pt>
                <c:pt idx="209">
                  <c:v>0.10729105014615925</c:v>
                </c:pt>
                <c:pt idx="210">
                  <c:v>0.10739639983512461</c:v>
                </c:pt>
                <c:pt idx="211">
                  <c:v>0.1075070998413139</c:v>
                </c:pt>
                <c:pt idx="212">
                  <c:v>0.10805705991515424</c:v>
                </c:pt>
                <c:pt idx="213">
                  <c:v>0.10864809017220978</c:v>
                </c:pt>
                <c:pt idx="214">
                  <c:v>0.10902842013456393</c:v>
                </c:pt>
                <c:pt idx="215">
                  <c:v>0.10793376999208704</c:v>
                </c:pt>
                <c:pt idx="216">
                  <c:v>0.10883912018471165</c:v>
                </c:pt>
                <c:pt idx="217">
                  <c:v>0.10669443004735513</c:v>
                </c:pt>
                <c:pt idx="218">
                  <c:v>0.11303530999430222</c:v>
                </c:pt>
                <c:pt idx="219">
                  <c:v>0.11766894984612009</c:v>
                </c:pt>
                <c:pt idx="220">
                  <c:v>0.11987430015869904</c:v>
                </c:pt>
                <c:pt idx="221">
                  <c:v>0.11875998019240797</c:v>
                </c:pt>
                <c:pt idx="222">
                  <c:v>0.11726532979810145</c:v>
                </c:pt>
                <c:pt idx="223">
                  <c:v>0.11923496011877432</c:v>
                </c:pt>
                <c:pt idx="224">
                  <c:v>0.11744030977570219</c:v>
                </c:pt>
                <c:pt idx="225">
                  <c:v>0.11912063985073473</c:v>
                </c:pt>
                <c:pt idx="226">
                  <c:v>0.11682598988409154</c:v>
                </c:pt>
                <c:pt idx="227">
                  <c:v>0.12033133985096356</c:v>
                </c:pt>
                <c:pt idx="228">
                  <c:v>0.11850097010756144</c:v>
                </c:pt>
                <c:pt idx="229">
                  <c:v>0.11738665014127037</c:v>
                </c:pt>
                <c:pt idx="230">
                  <c:v>0.11999199977435637</c:v>
                </c:pt>
                <c:pt idx="231">
                  <c:v>0.12087232981139096</c:v>
                </c:pt>
                <c:pt idx="232">
                  <c:v>0.11904903998220107</c:v>
                </c:pt>
                <c:pt idx="233">
                  <c:v>0.11935438979708124</c:v>
                </c:pt>
                <c:pt idx="234">
                  <c:v>0.11885974003234878</c:v>
                </c:pt>
                <c:pt idx="235">
                  <c:v>0.11792401983984746</c:v>
                </c:pt>
                <c:pt idx="236">
                  <c:v>0.12080072994285729</c:v>
                </c:pt>
                <c:pt idx="237">
                  <c:v>0.11770607993821613</c:v>
                </c:pt>
                <c:pt idx="238">
                  <c:v>0.12081143011891982</c:v>
                </c:pt>
                <c:pt idx="239">
                  <c:v>0.12108106006780872</c:v>
                </c:pt>
                <c:pt idx="240">
                  <c:v>0.11997390000033192</c:v>
                </c:pt>
                <c:pt idx="241">
                  <c:v>0.11927744006970897</c:v>
                </c:pt>
                <c:pt idx="242">
                  <c:v>0.1186524200020358</c:v>
                </c:pt>
                <c:pt idx="243">
                  <c:v>0.12395777017081855</c:v>
                </c:pt>
                <c:pt idx="244">
                  <c:v>0.12232204976317007</c:v>
                </c:pt>
                <c:pt idx="245">
                  <c:v>0.12096312000358012</c:v>
                </c:pt>
                <c:pt idx="246">
                  <c:v>0.11972739984776126</c:v>
                </c:pt>
                <c:pt idx="247">
                  <c:v>0.12196847001905553</c:v>
                </c:pt>
                <c:pt idx="248">
                  <c:v>0.12203274999046698</c:v>
                </c:pt>
                <c:pt idx="249">
                  <c:v>0.12327916984941112</c:v>
                </c:pt>
                <c:pt idx="250">
                  <c:v>0.12204345016652951</c:v>
                </c:pt>
                <c:pt idx="251">
                  <c:v>0.12120772979687899</c:v>
                </c:pt>
                <c:pt idx="252">
                  <c:v>0.12014879998605466</c:v>
                </c:pt>
                <c:pt idx="253">
                  <c:v>0.11885415019060019</c:v>
                </c:pt>
                <c:pt idx="254">
                  <c:v>0.12191843018808868</c:v>
                </c:pt>
                <c:pt idx="255">
                  <c:v>0.12092377987573855</c:v>
                </c:pt>
                <c:pt idx="256">
                  <c:v>0.12192912989121396</c:v>
                </c:pt>
                <c:pt idx="257">
                  <c:v>0.12089340986858588</c:v>
                </c:pt>
                <c:pt idx="258">
                  <c:v>0.12013448001380311</c:v>
                </c:pt>
                <c:pt idx="259">
                  <c:v>0.12170411008264637</c:v>
                </c:pt>
                <c:pt idx="260">
                  <c:v>0.11710945983941201</c:v>
                </c:pt>
                <c:pt idx="261">
                  <c:v>0.1196737402206054</c:v>
                </c:pt>
                <c:pt idx="262">
                  <c:v>0.12461480998899788</c:v>
                </c:pt>
                <c:pt idx="263">
                  <c:v>0.11908444001164753</c:v>
                </c:pt>
                <c:pt idx="264">
                  <c:v>0.11900584006798454</c:v>
                </c:pt>
                <c:pt idx="265">
                  <c:v>0.121486170188291</c:v>
                </c:pt>
                <c:pt idx="266">
                  <c:v>0.12069152000185568</c:v>
                </c:pt>
                <c:pt idx="267">
                  <c:v>0.11986114995670505</c:v>
                </c:pt>
                <c:pt idx="268">
                  <c:v>0.11903077991883038</c:v>
                </c:pt>
                <c:pt idx="269">
                  <c:v>0.1212575301178731</c:v>
                </c:pt>
                <c:pt idx="270">
                  <c:v>0.12046287993143778</c:v>
                </c:pt>
                <c:pt idx="271">
                  <c:v>0.12103250983636826</c:v>
                </c:pt>
                <c:pt idx="272">
                  <c:v>0.12043785977584776</c:v>
                </c:pt>
                <c:pt idx="273">
                  <c:v>0.12114320984255755</c:v>
                </c:pt>
                <c:pt idx="274">
                  <c:v>0.12140748993988382</c:v>
                </c:pt>
                <c:pt idx="275">
                  <c:v>0.11701283981528832</c:v>
                </c:pt>
                <c:pt idx="276">
                  <c:v>0.12190922007721383</c:v>
                </c:pt>
                <c:pt idx="277">
                  <c:v>0.12061456981609808</c:v>
                </c:pt>
                <c:pt idx="278">
                  <c:v>0.1132788497779984</c:v>
                </c:pt>
                <c:pt idx="279">
                  <c:v>0.1210841998909018</c:v>
                </c:pt>
                <c:pt idx="280">
                  <c:v>0.12108955021540169</c:v>
                </c:pt>
                <c:pt idx="281">
                  <c:v>0.1220949002308771</c:v>
                </c:pt>
                <c:pt idx="282">
                  <c:v>0.12135918016429059</c:v>
                </c:pt>
                <c:pt idx="283">
                  <c:v>0.12226452988397796</c:v>
                </c:pt>
                <c:pt idx="284">
                  <c:v>0.12396988010732457</c:v>
                </c:pt>
                <c:pt idx="285">
                  <c:v>0.1205752301539178</c:v>
                </c:pt>
                <c:pt idx="286">
                  <c:v>0.12098057979892474</c:v>
                </c:pt>
                <c:pt idx="287">
                  <c:v>0.12086091013770783</c:v>
                </c:pt>
                <c:pt idx="288">
                  <c:v>0.12483053985488368</c:v>
                </c:pt>
                <c:pt idx="289">
                  <c:v>0.12133589007135015</c:v>
                </c:pt>
                <c:pt idx="290">
                  <c:v>0.11994123997283168</c:v>
                </c:pt>
                <c:pt idx="291">
                  <c:v>0.12261621989455307</c:v>
                </c:pt>
                <c:pt idx="292">
                  <c:v>0.12092156984726898</c:v>
                </c:pt>
                <c:pt idx="293">
                  <c:v>0.12330724998173537</c:v>
                </c:pt>
                <c:pt idx="294">
                  <c:v>0.11951259977649897</c:v>
                </c:pt>
                <c:pt idx="295">
                  <c:v>0.12438758014468476</c:v>
                </c:pt>
                <c:pt idx="296">
                  <c:v>0.12209293018531753</c:v>
                </c:pt>
                <c:pt idx="297">
                  <c:v>0.12227326001448091</c:v>
                </c:pt>
                <c:pt idx="298">
                  <c:v>0.12047861013707006</c:v>
                </c:pt>
                <c:pt idx="299">
                  <c:v>0.12748203983937856</c:v>
                </c:pt>
                <c:pt idx="300">
                  <c:v>0.13178738984424854</c:v>
                </c:pt>
                <c:pt idx="301">
                  <c:v>0.13115167006617412</c:v>
                </c:pt>
                <c:pt idx="302">
                  <c:v>0.13076236999768298</c:v>
                </c:pt>
                <c:pt idx="303">
                  <c:v>0.12775339985091705</c:v>
                </c:pt>
                <c:pt idx="304">
                  <c:v>0.12811767977837007</c:v>
                </c:pt>
                <c:pt idx="305">
                  <c:v>0.13082303016562946</c:v>
                </c:pt>
                <c:pt idx="306">
                  <c:v>0.13189801001135493</c:v>
                </c:pt>
                <c:pt idx="307">
                  <c:v>0.1263390799285844</c:v>
                </c:pt>
                <c:pt idx="308">
                  <c:v>0.12821405980503187</c:v>
                </c:pt>
                <c:pt idx="309">
                  <c:v>0.13150509013939882</c:v>
                </c:pt>
                <c:pt idx="310">
                  <c:v>0.13195143012126209</c:v>
                </c:pt>
                <c:pt idx="311">
                  <c:v>0.13071570996544324</c:v>
                </c:pt>
                <c:pt idx="312">
                  <c:v>0.12385677976999432</c:v>
                </c:pt>
                <c:pt idx="313">
                  <c:v>0.12792105992411962</c:v>
                </c:pt>
                <c:pt idx="314">
                  <c:v>0.12673175981035456</c:v>
                </c:pt>
                <c:pt idx="315">
                  <c:v>0.13123710994113935</c:v>
                </c:pt>
                <c:pt idx="316">
                  <c:v>0.12794245981058339</c:v>
                </c:pt>
                <c:pt idx="317">
                  <c:v>0.12770673982595326</c:v>
                </c:pt>
                <c:pt idx="318">
                  <c:v>0.13081209000665694</c:v>
                </c:pt>
                <c:pt idx="319">
                  <c:v>0.12761744017188903</c:v>
                </c:pt>
                <c:pt idx="320">
                  <c:v>0.1286924200176145</c:v>
                </c:pt>
                <c:pt idx="321">
                  <c:v>0.13059776990121463</c:v>
                </c:pt>
                <c:pt idx="322">
                  <c:v>0.13217274982889649</c:v>
                </c:pt>
                <c:pt idx="323">
                  <c:v>0.12821381982212188</c:v>
                </c:pt>
                <c:pt idx="324">
                  <c:v>0.12838879979972262</c:v>
                </c:pt>
                <c:pt idx="325">
                  <c:v>0.13120115009223809</c:v>
                </c:pt>
                <c:pt idx="326">
                  <c:v>0.13198683015070856</c:v>
                </c:pt>
                <c:pt idx="327">
                  <c:v>0.12829217977559892</c:v>
                </c:pt>
                <c:pt idx="328">
                  <c:v>0.13129753012617584</c:v>
                </c:pt>
                <c:pt idx="329">
                  <c:v>0.1283671599230729</c:v>
                </c:pt>
                <c:pt idx="330">
                  <c:v>0.1282528401206946</c:v>
                </c:pt>
                <c:pt idx="331">
                  <c:v>0.13452472983044572</c:v>
                </c:pt>
                <c:pt idx="332">
                  <c:v>0.13293008007894969</c:v>
                </c:pt>
                <c:pt idx="333">
                  <c:v>0.13259608985390514</c:v>
                </c:pt>
                <c:pt idx="334">
                  <c:v>0.13180144013313111</c:v>
                </c:pt>
                <c:pt idx="335">
                  <c:v>0.12847642000269843</c:v>
                </c:pt>
                <c:pt idx="336">
                  <c:v>0.1269871199328918</c:v>
                </c:pt>
                <c:pt idx="337">
                  <c:v>0.13193346018670127</c:v>
                </c:pt>
                <c:pt idx="338">
                  <c:v>0.12683880986151053</c:v>
                </c:pt>
                <c:pt idx="339">
                  <c:v>0.13141378981526941</c:v>
                </c:pt>
                <c:pt idx="340">
                  <c:v>0.13321913986874279</c:v>
                </c:pt>
                <c:pt idx="341">
                  <c:v>0.13177979979809606</c:v>
                </c:pt>
                <c:pt idx="342">
                  <c:v>0.13408514993352583</c:v>
                </c:pt>
                <c:pt idx="343">
                  <c:v>0.12939049986016471</c:v>
                </c:pt>
                <c:pt idx="344">
                  <c:v>0.13169584999559447</c:v>
                </c:pt>
                <c:pt idx="345">
                  <c:v>0.12925115990219638</c:v>
                </c:pt>
                <c:pt idx="346">
                  <c:v>0.13345651007693959</c:v>
                </c:pt>
                <c:pt idx="347">
                  <c:v>0.13313148997258395</c:v>
                </c:pt>
                <c:pt idx="348">
                  <c:v>0.13293684016389307</c:v>
                </c:pt>
                <c:pt idx="349">
                  <c:v>0.13364219022332691</c:v>
                </c:pt>
                <c:pt idx="350">
                  <c:v>0.13181182002153946</c:v>
                </c:pt>
                <c:pt idx="351">
                  <c:v>0.13135289012279827</c:v>
                </c:pt>
                <c:pt idx="352">
                  <c:v>0.13421716998709599</c:v>
                </c:pt>
                <c:pt idx="353">
                  <c:v>0.13242252010968514</c:v>
                </c:pt>
                <c:pt idx="354">
                  <c:v>0.13371519985958003</c:v>
                </c:pt>
                <c:pt idx="355">
                  <c:v>0.13145627022458939</c:v>
                </c:pt>
                <c:pt idx="356">
                  <c:v>0.13403124985052273</c:v>
                </c:pt>
                <c:pt idx="357">
                  <c:v>0.13435083979857154</c:v>
                </c:pt>
                <c:pt idx="358">
                  <c:v>0.13210260987398215</c:v>
                </c:pt>
                <c:pt idx="359">
                  <c:v>0.13128828985645669</c:v>
                </c:pt>
                <c:pt idx="360">
                  <c:v>0.13512392994016409</c:v>
                </c:pt>
                <c:pt idx="361">
                  <c:v>0.13362928001879482</c:v>
                </c:pt>
                <c:pt idx="362">
                  <c:v>0.13493462999758776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7-462A-9DD2-220F452AF790}"/>
            </c:ext>
          </c:extLst>
        </c:ser>
        <c:ser>
          <c:idx val="8"/>
          <c:order val="1"/>
          <c:tx>
            <c:strRef>
              <c:f>'Active 1'!$T$1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-2500</c:v>
                </c:pt>
                <c:pt idx="2">
                  <c:v>0</c:v>
                </c:pt>
                <c:pt idx="3">
                  <c:v>2500</c:v>
                </c:pt>
                <c:pt idx="4">
                  <c:v>5000</c:v>
                </c:pt>
                <c:pt idx="5">
                  <c:v>7500</c:v>
                </c:pt>
                <c:pt idx="6">
                  <c:v>10000</c:v>
                </c:pt>
                <c:pt idx="7">
                  <c:v>12500</c:v>
                </c:pt>
                <c:pt idx="8">
                  <c:v>15000</c:v>
                </c:pt>
                <c:pt idx="9">
                  <c:v>17500</c:v>
                </c:pt>
                <c:pt idx="10">
                  <c:v>20000</c:v>
                </c:pt>
                <c:pt idx="11">
                  <c:v>22500</c:v>
                </c:pt>
                <c:pt idx="12">
                  <c:v>25000</c:v>
                </c:pt>
                <c:pt idx="13">
                  <c:v>27500</c:v>
                </c:pt>
                <c:pt idx="14">
                  <c:v>30000</c:v>
                </c:pt>
                <c:pt idx="15">
                  <c:v>32500</c:v>
                </c:pt>
              </c:numCache>
            </c:numRef>
          </c:xVal>
          <c:yVal>
            <c:numRef>
              <c:f>'Active 1'!$T$2:$T$17</c:f>
              <c:numCache>
                <c:formatCode>General</c:formatCode>
                <c:ptCount val="16"/>
                <c:pt idx="0">
                  <c:v>0.11133346137590031</c:v>
                </c:pt>
                <c:pt idx="1">
                  <c:v>0.10029859936105451</c:v>
                </c:pt>
                <c:pt idx="2">
                  <c:v>9.1151814518521168E-2</c:v>
                </c:pt>
                <c:pt idx="3">
                  <c:v>8.3893106848300314E-2</c:v>
                </c:pt>
                <c:pt idx="4">
                  <c:v>7.8522476350391918E-2</c:v>
                </c:pt>
                <c:pt idx="5">
                  <c:v>7.5039923024796007E-2</c:v>
                </c:pt>
                <c:pt idx="6">
                  <c:v>7.3445446871512568E-2</c:v>
                </c:pt>
                <c:pt idx="7">
                  <c:v>7.3739047890541601E-2</c:v>
                </c:pt>
                <c:pt idx="8">
                  <c:v>7.5920726081883105E-2</c:v>
                </c:pt>
                <c:pt idx="9">
                  <c:v>7.9990481445537082E-2</c:v>
                </c:pt>
                <c:pt idx="10">
                  <c:v>8.5948313981503516E-2</c:v>
                </c:pt>
                <c:pt idx="11">
                  <c:v>9.3794223689782436E-2</c:v>
                </c:pt>
                <c:pt idx="12">
                  <c:v>0.10352821057037383</c:v>
                </c:pt>
                <c:pt idx="13">
                  <c:v>0.11515027462327769</c:v>
                </c:pt>
                <c:pt idx="14">
                  <c:v>0.12866041584849403</c:v>
                </c:pt>
                <c:pt idx="15">
                  <c:v>0.14405863424602283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7-462A-9DD2-220F452AF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40112"/>
        <c:axId val="1"/>
      </c:scatterChart>
      <c:valAx>
        <c:axId val="801740112"/>
        <c:scaling>
          <c:orientation val="minMax"/>
          <c:max val="30000"/>
          <c:min val="-5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3"/>
          <c:min val="0.0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4011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-- O-C Diagram</a:t>
            </a:r>
          </a:p>
        </c:rich>
      </c:tx>
      <c:layout>
        <c:manualLayout>
          <c:xMode val="edge"/>
          <c:yMode val="edge"/>
          <c:x val="0.412104048953534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23701075978449E-2"/>
          <c:y val="0.12883435582822086"/>
          <c:w val="0.86455392239981255"/>
          <c:h val="0.7331288343558282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Q_fit!$D$21:$D$69</c:f>
              <c:numCache>
                <c:formatCode>General</c:formatCode>
                <c:ptCount val="49"/>
                <c:pt idx="0">
                  <c:v>-0.26164999999999999</c:v>
                </c:pt>
                <c:pt idx="1">
                  <c:v>-0.26164999999999999</c:v>
                </c:pt>
                <c:pt idx="2">
                  <c:v>-0.25469999999999998</c:v>
                </c:pt>
                <c:pt idx="3">
                  <c:v>-0.20544999999999999</c:v>
                </c:pt>
                <c:pt idx="4">
                  <c:v>-0.20185</c:v>
                </c:pt>
                <c:pt idx="5">
                  <c:v>-0.19969999999999999</c:v>
                </c:pt>
                <c:pt idx="6">
                  <c:v>-0.1973</c:v>
                </c:pt>
                <c:pt idx="7">
                  <c:v>-5.9999999999999995E-4</c:v>
                </c:pt>
                <c:pt idx="8">
                  <c:v>-3.5E-4</c:v>
                </c:pt>
                <c:pt idx="9">
                  <c:v>1E-4</c:v>
                </c:pt>
                <c:pt idx="10">
                  <c:v>3.5E-4</c:v>
                </c:pt>
                <c:pt idx="11">
                  <c:v>3.5E-4</c:v>
                </c:pt>
                <c:pt idx="12">
                  <c:v>0.16614999999999999</c:v>
                </c:pt>
                <c:pt idx="13">
                  <c:v>0.16639999999999999</c:v>
                </c:pt>
                <c:pt idx="14">
                  <c:v>0.16664999999999999</c:v>
                </c:pt>
                <c:pt idx="15">
                  <c:v>0.60809999999999997</c:v>
                </c:pt>
                <c:pt idx="16">
                  <c:v>0.62390000000000001</c:v>
                </c:pt>
                <c:pt idx="17">
                  <c:v>0.7026</c:v>
                </c:pt>
                <c:pt idx="18">
                  <c:v>0.88270000000000004</c:v>
                </c:pt>
                <c:pt idx="19">
                  <c:v>0.95845000000000002</c:v>
                </c:pt>
                <c:pt idx="20">
                  <c:v>0.9587</c:v>
                </c:pt>
                <c:pt idx="21">
                  <c:v>0.97050000000000003</c:v>
                </c:pt>
                <c:pt idx="22">
                  <c:v>1.2214</c:v>
                </c:pt>
                <c:pt idx="23">
                  <c:v>1.2214</c:v>
                </c:pt>
                <c:pt idx="24">
                  <c:v>1.2214</c:v>
                </c:pt>
                <c:pt idx="25">
                  <c:v>1.3169</c:v>
                </c:pt>
                <c:pt idx="26">
                  <c:v>1.3176000000000001</c:v>
                </c:pt>
                <c:pt idx="27">
                  <c:v>1.32115</c:v>
                </c:pt>
                <c:pt idx="28">
                  <c:v>1.4089499999999999</c:v>
                </c:pt>
                <c:pt idx="29">
                  <c:v>1.41015</c:v>
                </c:pt>
                <c:pt idx="30">
                  <c:v>1.4721</c:v>
                </c:pt>
                <c:pt idx="31">
                  <c:v>1.6302000000000001</c:v>
                </c:pt>
                <c:pt idx="32">
                  <c:v>1.7421</c:v>
                </c:pt>
                <c:pt idx="33">
                  <c:v>1.7431000000000001</c:v>
                </c:pt>
                <c:pt idx="34">
                  <c:v>1.8079000000000001</c:v>
                </c:pt>
                <c:pt idx="35">
                  <c:v>1.9077999999999999</c:v>
                </c:pt>
                <c:pt idx="36">
                  <c:v>1.9233</c:v>
                </c:pt>
                <c:pt idx="37">
                  <c:v>1.9233</c:v>
                </c:pt>
                <c:pt idx="38">
                  <c:v>1.9924999999999999</c:v>
                </c:pt>
                <c:pt idx="39">
                  <c:v>2.0851500000000001</c:v>
                </c:pt>
                <c:pt idx="40">
                  <c:v>2.1831499999999999</c:v>
                </c:pt>
                <c:pt idx="41">
                  <c:v>2.2740499999999999</c:v>
                </c:pt>
                <c:pt idx="42">
                  <c:v>2.2774000000000001</c:v>
                </c:pt>
                <c:pt idx="43">
                  <c:v>2.4355000000000002</c:v>
                </c:pt>
                <c:pt idx="44">
                  <c:v>2.4523999999999999</c:v>
                </c:pt>
                <c:pt idx="45">
                  <c:v>2.5432999999999999</c:v>
                </c:pt>
                <c:pt idx="46">
                  <c:v>2.6074000000000002</c:v>
                </c:pt>
                <c:pt idx="47">
                  <c:v>2.7016499999999999</c:v>
                </c:pt>
                <c:pt idx="48">
                  <c:v>2.7885</c:v>
                </c:pt>
              </c:numCache>
            </c:numRef>
          </c:xVal>
          <c:yVal>
            <c:numRef>
              <c:f>Q_fit!$E$21:$E$69</c:f>
              <c:numCache>
                <c:formatCode>General</c:formatCode>
                <c:ptCount val="49"/>
                <c:pt idx="0">
                  <c:v>9.8580689998925664E-2</c:v>
                </c:pt>
                <c:pt idx="1">
                  <c:v>9.8580689998925664E-2</c:v>
                </c:pt>
                <c:pt idx="2">
                  <c:v>0.10478941999463132</c:v>
                </c:pt>
                <c:pt idx="3">
                  <c:v>0.10674337000091327</c:v>
                </c:pt>
                <c:pt idx="4">
                  <c:v>0.11270040999806952</c:v>
                </c:pt>
                <c:pt idx="5">
                  <c:v>0.10596642000018619</c:v>
                </c:pt>
                <c:pt idx="6">
                  <c:v>9.9937780003529042E-2</c:v>
                </c:pt>
                <c:pt idx="7">
                  <c:v>9.0417159997741692E-2</c:v>
                </c:pt>
                <c:pt idx="8">
                  <c:v>9.1802510003617499E-2</c:v>
                </c:pt>
                <c:pt idx="9">
                  <c:v>9.0442139997321647E-2</c:v>
                </c:pt>
                <c:pt idx="10">
                  <c:v>9.1537489992333576E-2</c:v>
                </c:pt>
                <c:pt idx="11">
                  <c:v>9.1587489994708449E-2</c:v>
                </c:pt>
                <c:pt idx="12">
                  <c:v>8.3475609993911348E-2</c:v>
                </c:pt>
                <c:pt idx="13">
                  <c:v>8.3680960000492632E-2</c:v>
                </c:pt>
                <c:pt idx="14">
                  <c:v>8.4286309996969067E-2</c:v>
                </c:pt>
                <c:pt idx="15">
                  <c:v>8.0493339999520686E-2</c:v>
                </c:pt>
                <c:pt idx="16">
                  <c:v>8.3471459998690989E-2</c:v>
                </c:pt>
                <c:pt idx="17">
                  <c:v>8.0115640004805755E-2</c:v>
                </c:pt>
                <c:pt idx="18">
                  <c:v>7.4049779999768361E-2</c:v>
                </c:pt>
                <c:pt idx="19">
                  <c:v>7.137082999543054E-2</c:v>
                </c:pt>
                <c:pt idx="20">
                  <c:v>7.1676179999485612E-2</c:v>
                </c:pt>
                <c:pt idx="21">
                  <c:v>7.2168699996836949E-2</c:v>
                </c:pt>
                <c:pt idx="22">
                  <c:v>7.5257960001181345E-2</c:v>
                </c:pt>
                <c:pt idx="23">
                  <c:v>7.5257960001181345E-2</c:v>
                </c:pt>
                <c:pt idx="24">
                  <c:v>7.5257960001181345E-2</c:v>
                </c:pt>
                <c:pt idx="25">
                  <c:v>7.5701659996411763E-2</c:v>
                </c:pt>
                <c:pt idx="26">
                  <c:v>7.547663999866927E-2</c:v>
                </c:pt>
                <c:pt idx="27">
                  <c:v>7.9192609999154229E-2</c:v>
                </c:pt>
                <c:pt idx="28">
                  <c:v>7.5811529997736216E-2</c:v>
                </c:pt>
                <c:pt idx="29">
                  <c:v>7.6397209995775484E-2</c:v>
                </c:pt>
                <c:pt idx="30">
                  <c:v>7.7982939998037182E-2</c:v>
                </c:pt>
                <c:pt idx="31">
                  <c:v>7.3046279998379759E-2</c:v>
                </c:pt>
                <c:pt idx="32">
                  <c:v>8.196093999868026E-2</c:v>
                </c:pt>
                <c:pt idx="33">
                  <c:v>8.2882339993375354E-2</c:v>
                </c:pt>
                <c:pt idx="34">
                  <c:v>8.8009059996693395E-2</c:v>
                </c:pt>
                <c:pt idx="35">
                  <c:v>8.3866919994761702E-2</c:v>
                </c:pt>
                <c:pt idx="36">
                  <c:v>8.5398619994521141E-2</c:v>
                </c:pt>
                <c:pt idx="37">
                  <c:v>8.5398619994521141E-2</c:v>
                </c:pt>
                <c:pt idx="38">
                  <c:v>8.6039499998150859E-2</c:v>
                </c:pt>
                <c:pt idx="39">
                  <c:v>8.7342209997586906E-2</c:v>
                </c:pt>
                <c:pt idx="40">
                  <c:v>9.0039410002646036E-2</c:v>
                </c:pt>
                <c:pt idx="41">
                  <c:v>9.0804669998760801E-2</c:v>
                </c:pt>
                <c:pt idx="42">
                  <c:v>9.0456360005191527E-2</c:v>
                </c:pt>
                <c:pt idx="43">
                  <c:v>9.6119699999690056E-2</c:v>
                </c:pt>
                <c:pt idx="44">
                  <c:v>9.8701359995175153E-2</c:v>
                </c:pt>
                <c:pt idx="45">
                  <c:v>0.10106662000180222</c:v>
                </c:pt>
                <c:pt idx="46">
                  <c:v>0.10721835999720497</c:v>
                </c:pt>
                <c:pt idx="47">
                  <c:v>0.11303530999430222</c:v>
                </c:pt>
                <c:pt idx="48">
                  <c:v>0.11997390000033192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E-4011-9459-39FEBD99F95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Q_fit!$U$2:$U$112</c:f>
              <c:numCache>
                <c:formatCode>General</c:formatCode>
                <c:ptCount val="111"/>
                <c:pt idx="0">
                  <c:v>-0.4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0</c:v>
                </c:pt>
                <c:pt idx="5">
                  <c:v>0.1</c:v>
                </c:pt>
                <c:pt idx="6">
                  <c:v>0.2</c:v>
                </c:pt>
                <c:pt idx="7">
                  <c:v>0.3</c:v>
                </c:pt>
                <c:pt idx="8">
                  <c:v>0.4</c:v>
                </c:pt>
                <c:pt idx="9">
                  <c:v>0.5</c:v>
                </c:pt>
                <c:pt idx="10">
                  <c:v>0.6</c:v>
                </c:pt>
                <c:pt idx="11">
                  <c:v>0.7</c:v>
                </c:pt>
                <c:pt idx="12">
                  <c:v>0.8</c:v>
                </c:pt>
                <c:pt idx="13">
                  <c:v>0.9</c:v>
                </c:pt>
                <c:pt idx="14">
                  <c:v>1</c:v>
                </c:pt>
                <c:pt idx="15">
                  <c:v>1.1000000000000001</c:v>
                </c:pt>
                <c:pt idx="16">
                  <c:v>1.2</c:v>
                </c:pt>
                <c:pt idx="17">
                  <c:v>1.3</c:v>
                </c:pt>
                <c:pt idx="18">
                  <c:v>1.4</c:v>
                </c:pt>
                <c:pt idx="19">
                  <c:v>1.5</c:v>
                </c:pt>
                <c:pt idx="20">
                  <c:v>1.6</c:v>
                </c:pt>
                <c:pt idx="21">
                  <c:v>1.7</c:v>
                </c:pt>
                <c:pt idx="22">
                  <c:v>1.8</c:v>
                </c:pt>
                <c:pt idx="23">
                  <c:v>1.9</c:v>
                </c:pt>
                <c:pt idx="24">
                  <c:v>2</c:v>
                </c:pt>
                <c:pt idx="25">
                  <c:v>2.1</c:v>
                </c:pt>
                <c:pt idx="26">
                  <c:v>2.2000000000000002</c:v>
                </c:pt>
                <c:pt idx="27">
                  <c:v>2.2999999999999998</c:v>
                </c:pt>
                <c:pt idx="28">
                  <c:v>2.4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2.8</c:v>
                </c:pt>
                <c:pt idx="33">
                  <c:v>2.9</c:v>
                </c:pt>
                <c:pt idx="34">
                  <c:v>3</c:v>
                </c:pt>
              </c:numCache>
            </c:numRef>
          </c:xVal>
          <c:yVal>
            <c:numRef>
              <c:f>Q_fit!$V$2:$V$112</c:f>
              <c:numCache>
                <c:formatCode>General</c:formatCode>
                <c:ptCount val="111"/>
                <c:pt idx="0">
                  <c:v>0.10956346373568207</c:v>
                </c:pt>
                <c:pt idx="1">
                  <c:v>0.10512714567176634</c:v>
                </c:pt>
                <c:pt idx="2">
                  <c:v>0.10099030492986717</c:v>
                </c:pt>
                <c:pt idx="3">
                  <c:v>9.7152941509984561E-2</c:v>
                </c:pt>
                <c:pt idx="4">
                  <c:v>9.3615055412118481E-2</c:v>
                </c:pt>
                <c:pt idx="5">
                  <c:v>9.0376646636268945E-2</c:v>
                </c:pt>
                <c:pt idx="6">
                  <c:v>8.7437715182435968E-2</c:v>
                </c:pt>
                <c:pt idx="7">
                  <c:v>8.479826105061955E-2</c:v>
                </c:pt>
                <c:pt idx="8">
                  <c:v>8.2458284240819663E-2</c:v>
                </c:pt>
                <c:pt idx="9">
                  <c:v>8.0417784753036306E-2</c:v>
                </c:pt>
                <c:pt idx="10">
                  <c:v>7.8676762587269522E-2</c:v>
                </c:pt>
                <c:pt idx="11">
                  <c:v>7.7235217743519297E-2</c:v>
                </c:pt>
                <c:pt idx="12">
                  <c:v>7.6093150221785588E-2</c:v>
                </c:pt>
                <c:pt idx="13">
                  <c:v>7.5250560022068438E-2</c:v>
                </c:pt>
                <c:pt idx="14">
                  <c:v>7.4707447144367847E-2</c:v>
                </c:pt>
                <c:pt idx="15">
                  <c:v>7.4463811588683787E-2</c:v>
                </c:pt>
                <c:pt idx="16">
                  <c:v>7.4519653355016285E-2</c:v>
                </c:pt>
                <c:pt idx="17">
                  <c:v>7.4874972443365329E-2</c:v>
                </c:pt>
                <c:pt idx="18">
                  <c:v>7.5529768853730916E-2</c:v>
                </c:pt>
                <c:pt idx="19">
                  <c:v>7.6484042586113049E-2</c:v>
                </c:pt>
                <c:pt idx="20">
                  <c:v>7.773779364051174E-2</c:v>
                </c:pt>
                <c:pt idx="21">
                  <c:v>7.9291022016926963E-2</c:v>
                </c:pt>
                <c:pt idx="22">
                  <c:v>8.1143727715358743E-2</c:v>
                </c:pt>
                <c:pt idx="23">
                  <c:v>8.3295910735807083E-2</c:v>
                </c:pt>
                <c:pt idx="24">
                  <c:v>8.5747571078271939E-2</c:v>
                </c:pt>
                <c:pt idx="25">
                  <c:v>8.8498708742753368E-2</c:v>
                </c:pt>
                <c:pt idx="26">
                  <c:v>9.1549323729251342E-2</c:v>
                </c:pt>
                <c:pt idx="27">
                  <c:v>9.4899416037765846E-2</c:v>
                </c:pt>
                <c:pt idx="28">
                  <c:v>9.854898566829691E-2</c:v>
                </c:pt>
                <c:pt idx="29">
                  <c:v>0.10249803262084452</c:v>
                </c:pt>
                <c:pt idx="30">
                  <c:v>0.1067465568954087</c:v>
                </c:pt>
                <c:pt idx="31">
                  <c:v>0.1112945584919894</c:v>
                </c:pt>
                <c:pt idx="32">
                  <c:v>0.11614203741058662</c:v>
                </c:pt>
                <c:pt idx="33">
                  <c:v>0.12128899365120045</c:v>
                </c:pt>
                <c:pt idx="34">
                  <c:v>0.1267354272138308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DE-4011-9459-39FEBD99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41912"/>
        <c:axId val="1"/>
      </c:scatterChart>
      <c:valAx>
        <c:axId val="801741912"/>
        <c:scaling>
          <c:orientation val="minMax"/>
          <c:max val="3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72956046200285"/>
              <c:y val="0.92331288343558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2.4495677233429394E-2"/>
              <c:y val="0.43558282208588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741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547565560068679"/>
          <c:y val="0.92331288343558282"/>
          <c:w val="0.45389079246938513"/>
          <c:h val="0.984662576687116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8426073131955"/>
          <c:y val="0.14634168126798494"/>
          <c:w val="0.8076311605723370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9-47EB-BC48-F464CFD115CA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1">
                  <c:v>4.4034260004991665E-2</c:v>
                </c:pt>
                <c:pt idx="26">
                  <c:v>2.0711530007247347E-2</c:v>
                </c:pt>
                <c:pt idx="27">
                  <c:v>2.0711530007247347E-2</c:v>
                </c:pt>
                <c:pt idx="32">
                  <c:v>2.1265100003802218E-2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9-47EB-BC48-F464CFD115CA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8">
                  <c:v>2.0711530007247347E-2</c:v>
                </c:pt>
                <c:pt idx="31">
                  <c:v>2.4646180005220231E-2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E9-47EB-BC48-F464CFD115CA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E9-47EB-BC48-F464CFD115CA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E9-47EB-BC48-F464CFD115CA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E9-47EB-BC48-F464CFD115CA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E9-47EB-BC48-F464CFD115CA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9">
                  <c:v>-5.0950101577959844E-2</c:v>
                </c:pt>
                <c:pt idx="10">
                  <c:v>-5.0940229348338445E-2</c:v>
                </c:pt>
                <c:pt idx="11">
                  <c:v>-5.0922459335019987E-2</c:v>
                </c:pt>
                <c:pt idx="12">
                  <c:v>-5.0912587105398616E-2</c:v>
                </c:pt>
                <c:pt idx="25">
                  <c:v>-1.2602412836693E-2</c:v>
                </c:pt>
                <c:pt idx="26">
                  <c:v>-2.6946431886816224E-3</c:v>
                </c:pt>
                <c:pt idx="27">
                  <c:v>-2.6946431886816224E-3</c:v>
                </c:pt>
                <c:pt idx="28">
                  <c:v>-2.6946431886816224E-3</c:v>
                </c:pt>
                <c:pt idx="29">
                  <c:v>1.0785229726076873E-3</c:v>
                </c:pt>
                <c:pt idx="30">
                  <c:v>1.1061652155475443E-3</c:v>
                </c:pt>
                <c:pt idx="31">
                  <c:v>1.2443764302467741E-3</c:v>
                </c:pt>
                <c:pt idx="32">
                  <c:v>4.7115034732734817E-3</c:v>
                </c:pt>
                <c:pt idx="33">
                  <c:v>4.758890175456082E-3</c:v>
                </c:pt>
                <c:pt idx="34">
                  <c:v>7.2052286756326411E-3</c:v>
                </c:pt>
                <c:pt idx="35">
                  <c:v>1.7906725585202538E-2</c:v>
                </c:pt>
                <c:pt idx="36">
                  <c:v>2.5022628696289212E-2</c:v>
                </c:pt>
                <c:pt idx="37">
                  <c:v>2.5022628696289212E-2</c:v>
                </c:pt>
                <c:pt idx="38">
                  <c:v>3.1413910153167024E-2</c:v>
                </c:pt>
                <c:pt idx="39">
                  <c:v>4.5916215466966059E-2</c:v>
                </c:pt>
                <c:pt idx="40">
                  <c:v>4.9505758157297797E-2</c:v>
                </c:pt>
                <c:pt idx="41">
                  <c:v>5.2036997832218213E-2</c:v>
                </c:pt>
                <c:pt idx="42">
                  <c:v>5.5758828399476379E-2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E9-47EB-BC48-F464CFD115CA}"/>
            </c:ext>
          </c:extLst>
        </c:ser>
        <c:ser>
          <c:idx val="8"/>
          <c:order val="8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E9-47EB-BC48-F464CFD115CA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(4)'!$R$21:$R$989</c:f>
              <c:numCache>
                <c:formatCode>General</c:formatCode>
                <c:ptCount val="969"/>
                <c:pt idx="8">
                  <c:v>5.6000800032052211E-3</c:v>
                </c:pt>
                <c:pt idx="17">
                  <c:v>1.1429210004280321E-2</c:v>
                </c:pt>
                <c:pt idx="19">
                  <c:v>-5.0817299998016097E-3</c:v>
                </c:pt>
                <c:pt idx="29">
                  <c:v>-6.5603699993516784E-2</c:v>
                </c:pt>
                <c:pt idx="30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E9-47EB-BC48-F464CFD11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39992"/>
        <c:axId val="1"/>
      </c:scatterChart>
      <c:valAx>
        <c:axId val="770039992"/>
        <c:scaling>
          <c:orientation val="minMax"/>
          <c:max val="6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321144674085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39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18282988871224E-2"/>
          <c:y val="0.92073298764483702"/>
          <c:w val="0.9284578696343401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(4)'!$H$21:$H$989</c:f>
              <c:numCache>
                <c:formatCode>General</c:formatCode>
                <c:ptCount val="96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28-4BFD-9762-1C33EE9CED73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(4)'!$D$21:$D$989</c:f>
                <c:numCache>
                  <c:formatCode>General</c:formatCode>
                  <c:ptCount val="9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(4)'!$I$21:$I$989</c:f>
              <c:numCache>
                <c:formatCode>General</c:formatCode>
                <c:ptCount val="969"/>
                <c:pt idx="1">
                  <c:v>4.4034260004991665E-2</c:v>
                </c:pt>
                <c:pt idx="26">
                  <c:v>2.0711530007247347E-2</c:v>
                </c:pt>
                <c:pt idx="27">
                  <c:v>2.0711530007247347E-2</c:v>
                </c:pt>
                <c:pt idx="32">
                  <c:v>2.1265100003802218E-2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28-4BFD-9762-1C33EE9CED73}"/>
            </c:ext>
          </c:extLst>
        </c:ser>
        <c:ser>
          <c:idx val="3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 (4)'!$D$21:$D$40</c:f>
                <c:numCache>
                  <c:formatCode>General</c:formatCode>
                  <c:ptCount val="20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(4)'!$J$21:$J$989</c:f>
              <c:numCache>
                <c:formatCode>General</c:formatCode>
                <c:ptCount val="969"/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8">
                  <c:v>2.0711530007247347E-2</c:v>
                </c:pt>
                <c:pt idx="31">
                  <c:v>2.4646180005220231E-2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28-4BFD-9762-1C33EE9CED73}"/>
            </c:ext>
          </c:extLst>
        </c:ser>
        <c:ser>
          <c:idx val="4"/>
          <c:order val="3"/>
          <c:tx>
            <c:strRef>
              <c:f>'A (4)'!$K$20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(4)'!$K$21:$K$989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28-4BFD-9762-1C33EE9CED73}"/>
            </c:ext>
          </c:extLst>
        </c:ser>
        <c:ser>
          <c:idx val="2"/>
          <c:order val="4"/>
          <c:tx>
            <c:strRef>
              <c:f>'A (4)'!$L$20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28-4BFD-9762-1C33EE9CED73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28-4BFD-9762-1C33EE9CED73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plus>
            <c:minus>
              <c:numRef>
                <c:f>'A (4)'!$D$21:$D$89</c:f>
                <c:numCache>
                  <c:formatCode>General</c:formatCode>
                  <c:ptCount val="69"/>
                  <c:pt idx="0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27">
                    <c:v>3.0000000000000001E-3</c:v>
                  </c:pt>
                  <c:pt idx="32">
                    <c:v>3.0000000000000001E-3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2.9999999999999997E-4</c:v>
                  </c:pt>
                  <c:pt idx="39">
                    <c:v>5.0000000000000001E-4</c:v>
                  </c:pt>
                  <c:pt idx="40">
                    <c:v>2.0000000000000001E-4</c:v>
                  </c:pt>
                  <c:pt idx="41">
                    <c:v>2.2000000000000001E-3</c:v>
                  </c:pt>
                  <c:pt idx="4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28-4BFD-9762-1C33EE9CED73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(4)'!$O$21:$O$989</c:f>
              <c:numCache>
                <c:formatCode>General</c:formatCode>
                <c:ptCount val="969"/>
                <c:pt idx="9">
                  <c:v>-5.0950101577959844E-2</c:v>
                </c:pt>
                <c:pt idx="10">
                  <c:v>-5.0940229348338445E-2</c:v>
                </c:pt>
                <c:pt idx="11">
                  <c:v>-5.0922459335019987E-2</c:v>
                </c:pt>
                <c:pt idx="12">
                  <c:v>-5.0912587105398616E-2</c:v>
                </c:pt>
                <c:pt idx="25">
                  <c:v>-1.2602412836693E-2</c:v>
                </c:pt>
                <c:pt idx="26">
                  <c:v>-2.6946431886816224E-3</c:v>
                </c:pt>
                <c:pt idx="27">
                  <c:v>-2.6946431886816224E-3</c:v>
                </c:pt>
                <c:pt idx="28">
                  <c:v>-2.6946431886816224E-3</c:v>
                </c:pt>
                <c:pt idx="29">
                  <c:v>1.0785229726076873E-3</c:v>
                </c:pt>
                <c:pt idx="30">
                  <c:v>1.1061652155475443E-3</c:v>
                </c:pt>
                <c:pt idx="31">
                  <c:v>1.2443764302467741E-3</c:v>
                </c:pt>
                <c:pt idx="32">
                  <c:v>4.7115034732734817E-3</c:v>
                </c:pt>
                <c:pt idx="33">
                  <c:v>4.758890175456082E-3</c:v>
                </c:pt>
                <c:pt idx="34">
                  <c:v>7.2052286756326411E-3</c:v>
                </c:pt>
                <c:pt idx="35">
                  <c:v>1.7906725585202538E-2</c:v>
                </c:pt>
                <c:pt idx="36">
                  <c:v>2.5022628696289212E-2</c:v>
                </c:pt>
                <c:pt idx="37">
                  <c:v>2.5022628696289212E-2</c:v>
                </c:pt>
                <c:pt idx="38">
                  <c:v>3.1413910153167024E-2</c:v>
                </c:pt>
                <c:pt idx="39">
                  <c:v>4.5916215466966059E-2</c:v>
                </c:pt>
                <c:pt idx="40">
                  <c:v>4.9505758157297797E-2</c:v>
                </c:pt>
                <c:pt idx="41">
                  <c:v>5.2036997832218213E-2</c:v>
                </c:pt>
                <c:pt idx="42">
                  <c:v>5.5758828399476379E-2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828-4BFD-9762-1C33EE9CED73}"/>
            </c:ext>
          </c:extLst>
        </c:ser>
        <c:ser>
          <c:idx val="8"/>
          <c:order val="8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828-4BFD-9762-1C33EE9CED73}"/>
            </c:ext>
          </c:extLst>
        </c:ser>
        <c:ser>
          <c:idx val="9"/>
          <c:order val="9"/>
          <c:tx>
            <c:strRef>
              <c:f>'A (4)'!$R$20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(4)'!$R$21:$R$989</c:f>
              <c:numCache>
                <c:formatCode>General</c:formatCode>
                <c:ptCount val="969"/>
                <c:pt idx="8">
                  <c:v>5.6000800032052211E-3</c:v>
                </c:pt>
                <c:pt idx="17">
                  <c:v>1.1429210004280321E-2</c:v>
                </c:pt>
                <c:pt idx="19">
                  <c:v>-5.0817299998016097E-3</c:v>
                </c:pt>
                <c:pt idx="29">
                  <c:v>-6.5603699993516784E-2</c:v>
                </c:pt>
                <c:pt idx="30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828-4BFD-9762-1C33EE9C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42872"/>
        <c:axId val="1"/>
      </c:scatterChart>
      <c:valAx>
        <c:axId val="770042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042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3174224343675418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4510739856802"/>
          <c:y val="0.14624534153698882"/>
          <c:w val="0.82816229116945106"/>
          <c:h val="0.71541640049175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(4)'!$F$21:$F$989</c:f>
              <c:numCache>
                <c:formatCode>General</c:formatCode>
                <c:ptCount val="969"/>
                <c:pt idx="0">
                  <c:v>0</c:v>
                </c:pt>
                <c:pt idx="1">
                  <c:v>34259</c:v>
                </c:pt>
                <c:pt idx="2">
                  <c:v>34259</c:v>
                </c:pt>
                <c:pt idx="3">
                  <c:v>34328.5</c:v>
                </c:pt>
                <c:pt idx="4">
                  <c:v>34821</c:v>
                </c:pt>
                <c:pt idx="5">
                  <c:v>34857</c:v>
                </c:pt>
                <c:pt idx="6">
                  <c:v>34878.5</c:v>
                </c:pt>
                <c:pt idx="7">
                  <c:v>34902.5</c:v>
                </c:pt>
                <c:pt idx="8">
                  <c:v>34972</c:v>
                </c:pt>
                <c:pt idx="9">
                  <c:v>36869.5</c:v>
                </c:pt>
                <c:pt idx="10">
                  <c:v>36872</c:v>
                </c:pt>
                <c:pt idx="11">
                  <c:v>36876.5</c:v>
                </c:pt>
                <c:pt idx="12">
                  <c:v>36879</c:v>
                </c:pt>
                <c:pt idx="13">
                  <c:v>36879</c:v>
                </c:pt>
                <c:pt idx="14">
                  <c:v>38537</c:v>
                </c:pt>
                <c:pt idx="15">
                  <c:v>38539.5</c:v>
                </c:pt>
                <c:pt idx="16">
                  <c:v>38542</c:v>
                </c:pt>
                <c:pt idx="17">
                  <c:v>42901.5</c:v>
                </c:pt>
                <c:pt idx="18">
                  <c:v>42956.5</c:v>
                </c:pt>
                <c:pt idx="19">
                  <c:v>42980.5</c:v>
                </c:pt>
                <c:pt idx="20">
                  <c:v>43114.5</c:v>
                </c:pt>
                <c:pt idx="21">
                  <c:v>43901.5</c:v>
                </c:pt>
                <c:pt idx="22">
                  <c:v>45702.5</c:v>
                </c:pt>
                <c:pt idx="23">
                  <c:v>46460</c:v>
                </c:pt>
                <c:pt idx="24">
                  <c:v>46462.5</c:v>
                </c:pt>
                <c:pt idx="25">
                  <c:v>46580.5</c:v>
                </c:pt>
                <c:pt idx="26">
                  <c:v>49089.5</c:v>
                </c:pt>
                <c:pt idx="27">
                  <c:v>49089.5</c:v>
                </c:pt>
                <c:pt idx="28">
                  <c:v>49089.5</c:v>
                </c:pt>
                <c:pt idx="29">
                  <c:v>50045</c:v>
                </c:pt>
                <c:pt idx="30">
                  <c:v>50052</c:v>
                </c:pt>
                <c:pt idx="31">
                  <c:v>50087</c:v>
                </c:pt>
                <c:pt idx="32">
                  <c:v>50965</c:v>
                </c:pt>
                <c:pt idx="33">
                  <c:v>50977</c:v>
                </c:pt>
                <c:pt idx="34">
                  <c:v>51596.5</c:v>
                </c:pt>
                <c:pt idx="35">
                  <c:v>54306.5</c:v>
                </c:pt>
                <c:pt idx="36">
                  <c:v>56108.5</c:v>
                </c:pt>
                <c:pt idx="37">
                  <c:v>56108.5</c:v>
                </c:pt>
                <c:pt idx="38">
                  <c:v>57727</c:v>
                </c:pt>
                <c:pt idx="39">
                  <c:v>61399.5</c:v>
                </c:pt>
                <c:pt idx="40">
                  <c:v>62308.5</c:v>
                </c:pt>
                <c:pt idx="41">
                  <c:v>62949.5</c:v>
                </c:pt>
                <c:pt idx="42">
                  <c:v>63892</c:v>
                </c:pt>
              </c:numCache>
            </c:numRef>
          </c:xVal>
          <c:yVal>
            <c:numRef>
              <c:f>'A (4)'!$G$21:$G$989</c:f>
              <c:numCache>
                <c:formatCode>General</c:formatCode>
                <c:ptCount val="969"/>
                <c:pt idx="0">
                  <c:v>0</c:v>
                </c:pt>
                <c:pt idx="1">
                  <c:v>4.4034260004991665E-2</c:v>
                </c:pt>
                <c:pt idx="2">
                  <c:v>4.4034260004991665E-2</c:v>
                </c:pt>
                <c:pt idx="3">
                  <c:v>5.0242990000697318E-2</c:v>
                </c:pt>
                <c:pt idx="4">
                  <c:v>5.2196940006979275E-2</c:v>
                </c:pt>
                <c:pt idx="5">
                  <c:v>5.8153980004135519E-2</c:v>
                </c:pt>
                <c:pt idx="6">
                  <c:v>5.1419990006252192E-2</c:v>
                </c:pt>
                <c:pt idx="7">
                  <c:v>4.5391350009595044E-2</c:v>
                </c:pt>
                <c:pt idx="9">
                  <c:v>3.5870730003807694E-2</c:v>
                </c:pt>
                <c:pt idx="10">
                  <c:v>3.7256080002407543E-2</c:v>
                </c:pt>
                <c:pt idx="11">
                  <c:v>3.5895709996111691E-2</c:v>
                </c:pt>
                <c:pt idx="12">
                  <c:v>3.6991059998399578E-2</c:v>
                </c:pt>
                <c:pt idx="13">
                  <c:v>3.7041060000774451E-2</c:v>
                </c:pt>
                <c:pt idx="14">
                  <c:v>2.892917999997735E-2</c:v>
                </c:pt>
                <c:pt idx="15">
                  <c:v>2.9134530006558634E-2</c:v>
                </c:pt>
                <c:pt idx="16">
                  <c:v>2.9739880003035069E-2</c:v>
                </c:pt>
                <c:pt idx="18">
                  <c:v>2.5946910005586687E-2</c:v>
                </c:pt>
                <c:pt idx="20">
                  <c:v>2.8925030004756991E-2</c:v>
                </c:pt>
                <c:pt idx="21">
                  <c:v>2.5569210010871757E-2</c:v>
                </c:pt>
                <c:pt idx="22">
                  <c:v>1.9503349998558406E-2</c:v>
                </c:pt>
                <c:pt idx="23">
                  <c:v>1.6824400001496542E-2</c:v>
                </c:pt>
                <c:pt idx="24">
                  <c:v>1.7129750005551614E-2</c:v>
                </c:pt>
                <c:pt idx="25">
                  <c:v>1.7622270002902951E-2</c:v>
                </c:pt>
                <c:pt idx="26">
                  <c:v>2.0711530007247347E-2</c:v>
                </c:pt>
                <c:pt idx="27">
                  <c:v>2.0711530007247347E-2</c:v>
                </c:pt>
                <c:pt idx="28">
                  <c:v>2.0711530007247347E-2</c:v>
                </c:pt>
                <c:pt idx="31">
                  <c:v>2.4646180005220231E-2</c:v>
                </c:pt>
                <c:pt idx="32">
                  <c:v>2.1265100003802218E-2</c:v>
                </c:pt>
                <c:pt idx="33">
                  <c:v>2.1850780001841486E-2</c:v>
                </c:pt>
                <c:pt idx="34">
                  <c:v>2.3436510004103184E-2</c:v>
                </c:pt>
                <c:pt idx="35">
                  <c:v>2.8335909999441355E-2</c:v>
                </c:pt>
                <c:pt idx="36">
                  <c:v>3.0852190000587143E-2</c:v>
                </c:pt>
                <c:pt idx="37">
                  <c:v>3.0852190000587143E-2</c:v>
                </c:pt>
                <c:pt idx="38">
                  <c:v>3.2795780003652908E-2</c:v>
                </c:pt>
                <c:pt idx="39">
                  <c:v>4.4154930001241155E-2</c:v>
                </c:pt>
                <c:pt idx="40">
                  <c:v>4.6520190000592265E-2</c:v>
                </c:pt>
                <c:pt idx="41">
                  <c:v>5.2671930003270973E-2</c:v>
                </c:pt>
                <c:pt idx="42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1B-42D9-A8C4-406B3370C520}"/>
            </c:ext>
          </c:extLst>
        </c:ser>
        <c:ser>
          <c:idx val="8"/>
          <c:order val="1"/>
          <c:tx>
            <c:strRef>
              <c:f>'A (4)'!$T$1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(4)'!$S$2:$S$15</c:f>
              <c:numCache>
                <c:formatCode>General</c:formatCode>
                <c:ptCount val="14"/>
                <c:pt idx="0">
                  <c:v>30000</c:v>
                </c:pt>
                <c:pt idx="1">
                  <c:v>33000</c:v>
                </c:pt>
                <c:pt idx="2">
                  <c:v>36000</c:v>
                </c:pt>
                <c:pt idx="3">
                  <c:v>39000</c:v>
                </c:pt>
                <c:pt idx="4">
                  <c:v>42000</c:v>
                </c:pt>
                <c:pt idx="5">
                  <c:v>45000</c:v>
                </c:pt>
                <c:pt idx="6">
                  <c:v>48000</c:v>
                </c:pt>
                <c:pt idx="7">
                  <c:v>51000</c:v>
                </c:pt>
                <c:pt idx="8">
                  <c:v>54000</c:v>
                </c:pt>
                <c:pt idx="9">
                  <c:v>57000</c:v>
                </c:pt>
                <c:pt idx="10">
                  <c:v>60000</c:v>
                </c:pt>
                <c:pt idx="11">
                  <c:v>63000</c:v>
                </c:pt>
                <c:pt idx="12">
                  <c:v>66000</c:v>
                </c:pt>
                <c:pt idx="13">
                  <c:v>69000</c:v>
                </c:pt>
              </c:numCache>
            </c:numRef>
          </c:xVal>
          <c:yVal>
            <c:numRef>
              <c:f>'A (4)'!$T$2:$T$15</c:f>
              <c:numCache>
                <c:formatCode>General</c:formatCode>
                <c:ptCount val="14"/>
                <c:pt idx="0">
                  <c:v>6.9309833520783071E-2</c:v>
                </c:pt>
                <c:pt idx="1">
                  <c:v>5.4360078215680313E-2</c:v>
                </c:pt>
                <c:pt idx="2">
                  <c:v>4.2102144809289394E-2</c:v>
                </c:pt>
                <c:pt idx="3">
                  <c:v>3.2536033301610201E-2</c:v>
                </c:pt>
                <c:pt idx="4">
                  <c:v>2.5661743692642902E-2</c:v>
                </c:pt>
                <c:pt idx="5">
                  <c:v>2.1479275982387358E-2</c:v>
                </c:pt>
                <c:pt idx="6">
                  <c:v>1.998863017084368E-2</c:v>
                </c:pt>
                <c:pt idx="7">
                  <c:v>2.1189806258011756E-2</c:v>
                </c:pt>
                <c:pt idx="8">
                  <c:v>2.5082804243891699E-2</c:v>
                </c:pt>
                <c:pt idx="9">
                  <c:v>3.1667624128483396E-2</c:v>
                </c:pt>
                <c:pt idx="10">
                  <c:v>4.0944265911786959E-2</c:v>
                </c:pt>
                <c:pt idx="11">
                  <c:v>5.2912729593802443E-2</c:v>
                </c:pt>
                <c:pt idx="12">
                  <c:v>6.7573015174529627E-2</c:v>
                </c:pt>
                <c:pt idx="13">
                  <c:v>8.4925122653968566E-2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B-42D9-A8C4-406B3370C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30480"/>
        <c:axId val="1"/>
      </c:scatterChart>
      <c:valAx>
        <c:axId val="933630480"/>
        <c:scaling>
          <c:orientation val="minMax"/>
          <c:max val="65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30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-- O-C Diagram</a:t>
            </a:r>
          </a:p>
        </c:rich>
      </c:tx>
      <c:layout>
        <c:manualLayout>
          <c:xMode val="edge"/>
          <c:yMode val="edge"/>
          <c:x val="0.4121040489535349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6924029997657"/>
          <c:y val="0.12244915390561496"/>
          <c:w val="0.85879022958381379"/>
          <c:h val="0.7463567476151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(2)'!$D$21:$D$57</c:f>
              <c:numCache>
                <c:formatCode>General</c:formatCode>
                <c:ptCount val="37"/>
                <c:pt idx="0">
                  <c:v>3.4258999999999999</c:v>
                </c:pt>
                <c:pt idx="1">
                  <c:v>3.4258999999999999</c:v>
                </c:pt>
                <c:pt idx="2">
                  <c:v>3.4328500000000002</c:v>
                </c:pt>
                <c:pt idx="3">
                  <c:v>3.4821</c:v>
                </c:pt>
                <c:pt idx="4">
                  <c:v>3.4857</c:v>
                </c:pt>
                <c:pt idx="5">
                  <c:v>3.4878499999999999</c:v>
                </c:pt>
                <c:pt idx="6">
                  <c:v>3.4902500000000001</c:v>
                </c:pt>
                <c:pt idx="7">
                  <c:v>3.6869499999999999</c:v>
                </c:pt>
                <c:pt idx="8">
                  <c:v>3.6871999999999998</c:v>
                </c:pt>
                <c:pt idx="9">
                  <c:v>3.6876500000000001</c:v>
                </c:pt>
                <c:pt idx="10">
                  <c:v>3.6879</c:v>
                </c:pt>
                <c:pt idx="11">
                  <c:v>3.6879</c:v>
                </c:pt>
                <c:pt idx="12">
                  <c:v>3.8536999999999999</c:v>
                </c:pt>
                <c:pt idx="13">
                  <c:v>3.8539500000000002</c:v>
                </c:pt>
                <c:pt idx="14">
                  <c:v>3.8542000000000001</c:v>
                </c:pt>
                <c:pt idx="15">
                  <c:v>4.2956500000000002</c:v>
                </c:pt>
                <c:pt idx="16">
                  <c:v>4.3114499999999998</c:v>
                </c:pt>
                <c:pt idx="17">
                  <c:v>4.3901500000000002</c:v>
                </c:pt>
                <c:pt idx="18">
                  <c:v>4.5702499999999997</c:v>
                </c:pt>
                <c:pt idx="19">
                  <c:v>4.6459999999999999</c:v>
                </c:pt>
                <c:pt idx="20">
                  <c:v>4.6462500000000002</c:v>
                </c:pt>
                <c:pt idx="21">
                  <c:v>4.6580500000000002</c:v>
                </c:pt>
                <c:pt idx="22">
                  <c:v>4.9089499999999999</c:v>
                </c:pt>
                <c:pt idx="23">
                  <c:v>4.9089499999999999</c:v>
                </c:pt>
                <c:pt idx="24">
                  <c:v>4.9089499999999999</c:v>
                </c:pt>
                <c:pt idx="25">
                  <c:v>5.0087000000000002</c:v>
                </c:pt>
                <c:pt idx="26">
                  <c:v>5.0964999999999998</c:v>
                </c:pt>
                <c:pt idx="27">
                  <c:v>5.0976999999999997</c:v>
                </c:pt>
                <c:pt idx="28">
                  <c:v>5.1596500000000001</c:v>
                </c:pt>
                <c:pt idx="29">
                  <c:v>5.43065</c:v>
                </c:pt>
                <c:pt idx="30">
                  <c:v>5.6108500000000001</c:v>
                </c:pt>
                <c:pt idx="31">
                  <c:v>5.6108500000000001</c:v>
                </c:pt>
                <c:pt idx="32">
                  <c:v>5.7727000000000004</c:v>
                </c:pt>
                <c:pt idx="33">
                  <c:v>6.1399499999999998</c:v>
                </c:pt>
                <c:pt idx="34">
                  <c:v>6.2308500000000002</c:v>
                </c:pt>
                <c:pt idx="35">
                  <c:v>6.29495</c:v>
                </c:pt>
                <c:pt idx="36">
                  <c:v>6.3891999999999998</c:v>
                </c:pt>
              </c:numCache>
            </c:numRef>
          </c:xVal>
          <c:yVal>
            <c:numRef>
              <c:f>'Q_fit (2)'!$E$21:$E$57</c:f>
              <c:numCache>
                <c:formatCode>General</c:formatCode>
                <c:ptCount val="37"/>
                <c:pt idx="0">
                  <c:v>4.4034260004991665E-2</c:v>
                </c:pt>
                <c:pt idx="1">
                  <c:v>4.4034260004991665E-2</c:v>
                </c:pt>
                <c:pt idx="2">
                  <c:v>5.0242990000697318E-2</c:v>
                </c:pt>
                <c:pt idx="3">
                  <c:v>5.2196940006979275E-2</c:v>
                </c:pt>
                <c:pt idx="4">
                  <c:v>5.8153980004135519E-2</c:v>
                </c:pt>
                <c:pt idx="5">
                  <c:v>5.1419990006252192E-2</c:v>
                </c:pt>
                <c:pt idx="6">
                  <c:v>4.5391350009595044E-2</c:v>
                </c:pt>
                <c:pt idx="7">
                  <c:v>3.5870730003807694E-2</c:v>
                </c:pt>
                <c:pt idx="8">
                  <c:v>3.7256080002407543E-2</c:v>
                </c:pt>
                <c:pt idx="9">
                  <c:v>3.5895709996111691E-2</c:v>
                </c:pt>
                <c:pt idx="10">
                  <c:v>3.6991059998399578E-2</c:v>
                </c:pt>
                <c:pt idx="11">
                  <c:v>3.7041060000774451E-2</c:v>
                </c:pt>
                <c:pt idx="12">
                  <c:v>2.892917999997735E-2</c:v>
                </c:pt>
                <c:pt idx="13">
                  <c:v>2.9134530006558634E-2</c:v>
                </c:pt>
                <c:pt idx="14">
                  <c:v>2.9739880003035069E-2</c:v>
                </c:pt>
                <c:pt idx="15">
                  <c:v>2.5946910005586687E-2</c:v>
                </c:pt>
                <c:pt idx="16">
                  <c:v>2.8925030004756991E-2</c:v>
                </c:pt>
                <c:pt idx="17">
                  <c:v>2.5569210010871757E-2</c:v>
                </c:pt>
                <c:pt idx="18">
                  <c:v>1.9503349998558406E-2</c:v>
                </c:pt>
                <c:pt idx="19">
                  <c:v>1.6824400001496542E-2</c:v>
                </c:pt>
                <c:pt idx="20">
                  <c:v>1.7129750005551614E-2</c:v>
                </c:pt>
                <c:pt idx="21">
                  <c:v>1.7622270002902951E-2</c:v>
                </c:pt>
                <c:pt idx="22">
                  <c:v>2.0711530007247347E-2</c:v>
                </c:pt>
                <c:pt idx="23">
                  <c:v>2.0711530007247347E-2</c:v>
                </c:pt>
                <c:pt idx="24">
                  <c:v>2.0711530007247347E-2</c:v>
                </c:pt>
                <c:pt idx="25">
                  <c:v>2.4646180005220231E-2</c:v>
                </c:pt>
                <c:pt idx="26">
                  <c:v>2.1265100003802218E-2</c:v>
                </c:pt>
                <c:pt idx="27">
                  <c:v>2.1850780001841486E-2</c:v>
                </c:pt>
                <c:pt idx="28">
                  <c:v>2.3436510004103184E-2</c:v>
                </c:pt>
                <c:pt idx="29">
                  <c:v>2.8335909999441355E-2</c:v>
                </c:pt>
                <c:pt idx="30">
                  <c:v>3.0852190000587143E-2</c:v>
                </c:pt>
                <c:pt idx="31">
                  <c:v>3.0852190000587143E-2</c:v>
                </c:pt>
                <c:pt idx="32">
                  <c:v>3.2795780003652908E-2</c:v>
                </c:pt>
                <c:pt idx="33">
                  <c:v>4.4154930001241155E-2</c:v>
                </c:pt>
                <c:pt idx="34">
                  <c:v>4.6520190000592265E-2</c:v>
                </c:pt>
                <c:pt idx="35">
                  <c:v>5.2671930003270973E-2</c:v>
                </c:pt>
                <c:pt idx="36">
                  <c:v>5.8488880000368226E-2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5-4C21-843A-BD425F61396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3.4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</c:v>
                </c:pt>
                <c:pt idx="7">
                  <c:v>4.0999999999999996</c:v>
                </c:pt>
                <c:pt idx="8">
                  <c:v>4.2</c:v>
                </c:pt>
                <c:pt idx="9">
                  <c:v>4.3</c:v>
                </c:pt>
                <c:pt idx="10">
                  <c:v>4.4000000000000004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4.7</c:v>
                </c:pt>
                <c:pt idx="14">
                  <c:v>4.8</c:v>
                </c:pt>
                <c:pt idx="15">
                  <c:v>4.9000000000000004</c:v>
                </c:pt>
                <c:pt idx="16">
                  <c:v>5</c:v>
                </c:pt>
                <c:pt idx="17">
                  <c:v>5.0999999999999996</c:v>
                </c:pt>
                <c:pt idx="18">
                  <c:v>5.2</c:v>
                </c:pt>
                <c:pt idx="19">
                  <c:v>5.3</c:v>
                </c:pt>
                <c:pt idx="20">
                  <c:v>5.4</c:v>
                </c:pt>
                <c:pt idx="21">
                  <c:v>5.5</c:v>
                </c:pt>
                <c:pt idx="22">
                  <c:v>5.6</c:v>
                </c:pt>
                <c:pt idx="23">
                  <c:v>5.7</c:v>
                </c:pt>
                <c:pt idx="24">
                  <c:v>5.8</c:v>
                </c:pt>
                <c:pt idx="25">
                  <c:v>5.9</c:v>
                </c:pt>
                <c:pt idx="26">
                  <c:v>6.1</c:v>
                </c:pt>
                <c:pt idx="27">
                  <c:v>6.2</c:v>
                </c:pt>
                <c:pt idx="28">
                  <c:v>6.3</c:v>
                </c:pt>
                <c:pt idx="29">
                  <c:v>6.4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4.9990776106069557E-2</c:v>
                </c:pt>
                <c:pt idx="1">
                  <c:v>4.5898899703839674E-2</c:v>
                </c:pt>
                <c:pt idx="2">
                  <c:v>4.2106618738408041E-2</c:v>
                </c:pt>
                <c:pt idx="3">
                  <c:v>3.8613933209774409E-2</c:v>
                </c:pt>
                <c:pt idx="4">
                  <c:v>3.5420843117938999E-2</c:v>
                </c:pt>
                <c:pt idx="5">
                  <c:v>3.2527348462901728E-2</c:v>
                </c:pt>
                <c:pt idx="6">
                  <c:v>2.9933449244662513E-2</c:v>
                </c:pt>
                <c:pt idx="7">
                  <c:v>2.7639145463221493E-2</c:v>
                </c:pt>
                <c:pt idx="8">
                  <c:v>2.5644437118578556E-2</c:v>
                </c:pt>
                <c:pt idx="9">
                  <c:v>2.3949324210733813E-2</c:v>
                </c:pt>
                <c:pt idx="10">
                  <c:v>2.255380673968721E-2</c:v>
                </c:pt>
                <c:pt idx="11">
                  <c:v>2.145788470543869E-2</c:v>
                </c:pt>
                <c:pt idx="12">
                  <c:v>2.0661558107988309E-2</c:v>
                </c:pt>
                <c:pt idx="13">
                  <c:v>2.0164826947336123E-2</c:v>
                </c:pt>
                <c:pt idx="14">
                  <c:v>1.996769122348202E-2</c:v>
                </c:pt>
                <c:pt idx="15">
                  <c:v>2.0070150936426001E-2</c:v>
                </c:pt>
                <c:pt idx="16">
                  <c:v>2.0472206086168232E-2</c:v>
                </c:pt>
                <c:pt idx="17">
                  <c:v>2.1173856672708602E-2</c:v>
                </c:pt>
                <c:pt idx="18">
                  <c:v>2.2175102696046889E-2</c:v>
                </c:pt>
                <c:pt idx="19">
                  <c:v>2.3475944156183481E-2</c:v>
                </c:pt>
                <c:pt idx="20">
                  <c:v>2.5076381053118213E-2</c:v>
                </c:pt>
                <c:pt idx="21">
                  <c:v>2.6976413386851028E-2</c:v>
                </c:pt>
                <c:pt idx="22">
                  <c:v>2.9176041157382038E-2</c:v>
                </c:pt>
                <c:pt idx="23">
                  <c:v>3.1675264364711131E-2</c:v>
                </c:pt>
                <c:pt idx="24">
                  <c:v>3.4474083008838474E-2</c:v>
                </c:pt>
                <c:pt idx="25">
                  <c:v>3.7572497089763734E-2</c:v>
                </c:pt>
                <c:pt idx="26">
                  <c:v>4.4668111562008894E-2</c:v>
                </c:pt>
                <c:pt idx="27">
                  <c:v>4.8665311953328794E-2</c:v>
                </c:pt>
                <c:pt idx="28">
                  <c:v>5.2962107781446721E-2</c:v>
                </c:pt>
                <c:pt idx="29">
                  <c:v>5.7558499046362788E-2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F5-4C21-843A-BD425F613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225536"/>
        <c:axId val="1"/>
      </c:scatterChart>
      <c:valAx>
        <c:axId val="800225536"/>
        <c:scaling>
          <c:orientation val="minMax"/>
          <c:max val="6.4"/>
          <c:min val="3.4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605232703260801"/>
              <c:y val="0.9271149269606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2.4495677233429394E-2"/>
              <c:y val="0.44023384831998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2255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2393443614937"/>
          <c:y val="0.92711492696066045"/>
          <c:w val="0.45965448123019204"/>
          <c:h val="0.9854239648615350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6327503974562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90461049284578"/>
          <c:y val="0.14723926380368099"/>
          <c:w val="0.8108108108108108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0">
                  <c:v>-2.9835710000043036E-2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ED-4985-AF40-7AE0E13AC00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1">
                  <c:v>1.419855000131065E-2</c:v>
                </c:pt>
                <c:pt idx="25">
                  <c:v>-9.1241799964336678E-3</c:v>
                </c:pt>
                <c:pt idx="26">
                  <c:v>-9.1241799964336678E-3</c:v>
                </c:pt>
                <c:pt idx="31">
                  <c:v>-8.5706099998787977E-3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ED-4985-AF40-7AE0E13AC00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7">
                  <c:v>-9.1241799964336678E-3</c:v>
                </c:pt>
                <c:pt idx="30">
                  <c:v>-5.1895299984607846E-3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ED-4985-AF40-7AE0E13AC00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ED-4985-AF40-7AE0E13AC00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ED-4985-AF40-7AE0E13AC00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ED-4985-AF40-7AE0E13AC00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ED-4985-AF40-7AE0E13AC00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4">
                  <c:v>-1.4267821363358777E-2</c:v>
                </c:pt>
                <c:pt idx="25">
                  <c:v>-9.7901983448015172E-3</c:v>
                </c:pt>
                <c:pt idx="26">
                  <c:v>-9.7901983448015172E-3</c:v>
                </c:pt>
                <c:pt idx="27">
                  <c:v>-9.7901983448015172E-3</c:v>
                </c:pt>
                <c:pt idx="28">
                  <c:v>-8.0849895786670178E-3</c:v>
                </c:pt>
                <c:pt idx="29">
                  <c:v>-8.0724972067539418E-3</c:v>
                </c:pt>
                <c:pt idx="30">
                  <c:v>-8.0100353471885752E-3</c:v>
                </c:pt>
                <c:pt idx="31">
                  <c:v>-6.4431349843773883E-3</c:v>
                </c:pt>
                <c:pt idx="32">
                  <c:v>-6.4217194896692628E-3</c:v>
                </c:pt>
                <c:pt idx="33">
                  <c:v>-5.316144575362277E-3</c:v>
                </c:pt>
                <c:pt idx="34">
                  <c:v>-4.7981202044391352E-4</c:v>
                </c:pt>
                <c:pt idx="35">
                  <c:v>2.7360814348929494E-3</c:v>
                </c:pt>
                <c:pt idx="36">
                  <c:v>2.7360814348929494E-3</c:v>
                </c:pt>
                <c:pt idx="37">
                  <c:v>5.6244962836513868E-3</c:v>
                </c:pt>
                <c:pt idx="38">
                  <c:v>1.2178529976617329E-2</c:v>
                </c:pt>
                <c:pt idx="39">
                  <c:v>1.380075370075784E-2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ED-4985-AF40-7AE0E13AC006}"/>
            </c:ext>
          </c:extLst>
        </c:ser>
        <c:ser>
          <c:idx val="8"/>
          <c:order val="8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  <c:pt idx="14">
                  <c:v>23000</c:v>
                </c:pt>
                <c:pt idx="15">
                  <c:v>25000</c:v>
                </c:pt>
              </c:numCache>
            </c:numRef>
          </c:xVal>
          <c:yVal>
            <c:numRef>
              <c:f>'A (2)'!$T$2:$T$17</c:f>
              <c:numCache>
                <c:formatCode>General</c:formatCode>
                <c:ptCount val="16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  <c:pt idx="14">
                  <c:v>1.0156231569732305E-2</c:v>
                </c:pt>
                <c:pt idx="15">
                  <c:v>1.7541704834626415E-2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ED-4985-AF40-7AE0E13AC006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(2)'!$R$21:$R$992</c:f>
              <c:numCache>
                <c:formatCode>General</c:formatCode>
                <c:ptCount val="972"/>
                <c:pt idx="8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8">
                  <c:v>-6.5603699993516784E-2</c:v>
                </c:pt>
                <c:pt idx="29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ED-4985-AF40-7AE0E13A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88992"/>
        <c:axId val="1"/>
      </c:scatterChart>
      <c:valAx>
        <c:axId val="730288992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2289348171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744038155802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88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18282988871224E-2"/>
          <c:y val="0.92024539877300615"/>
          <c:w val="0.9284578696343401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723926380368099"/>
          <c:w val="0.8055105348460291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(2)'!$H$21:$H$992</c:f>
              <c:numCache>
                <c:formatCode>General</c:formatCode>
                <c:ptCount val="972"/>
                <c:pt idx="0">
                  <c:v>-2.9835710000043036E-2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F-4D66-9032-9B926AEED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(2)'!$D$21:$D$992</c:f>
                <c:numCache>
                  <c:formatCode>General</c:formatCode>
                  <c:ptCount val="9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(2)'!$I$21:$I$992</c:f>
              <c:numCache>
                <c:formatCode>General</c:formatCode>
                <c:ptCount val="972"/>
                <c:pt idx="1">
                  <c:v>1.419855000131065E-2</c:v>
                </c:pt>
                <c:pt idx="25">
                  <c:v>-9.1241799964336678E-3</c:v>
                </c:pt>
                <c:pt idx="26">
                  <c:v>-9.1241799964336678E-3</c:v>
                </c:pt>
                <c:pt idx="31">
                  <c:v>-8.5706099998787977E-3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F-4D66-9032-9B926AEED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(2)'!$D$21:$D$43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(2)'!$J$21:$J$992</c:f>
              <c:numCache>
                <c:formatCode>General</c:formatCode>
                <c:ptCount val="972"/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7">
                  <c:v>-9.1241799964336678E-3</c:v>
                </c:pt>
                <c:pt idx="30">
                  <c:v>-5.1895299984607846E-3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F-4D66-9032-9B926AEED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F-4D66-9032-9B926AEED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F-4D66-9032-9B926AEED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F-4D66-9032-9B926AEED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plus>
            <c:minus>
              <c:numRef>
                <c:f>'A (2)'!$D$21:$D$92</c:f>
                <c:numCache>
                  <c:formatCode>General</c:formatCode>
                  <c:ptCount val="72"/>
                  <c:pt idx="0">
                    <c:v>0</c:v>
                  </c:pt>
                  <c:pt idx="26">
                    <c:v>3.0000000000000001E-3</c:v>
                  </c:pt>
                  <c:pt idx="31">
                    <c:v>3.0000000000000001E-3</c:v>
                  </c:pt>
                  <c:pt idx="32">
                    <c:v>5.0000000000000001E-4</c:v>
                  </c:pt>
                  <c:pt idx="33">
                    <c:v>2.0000000000000001E-4</c:v>
                  </c:pt>
                  <c:pt idx="34">
                    <c:v>4.0000000000000002E-4</c:v>
                  </c:pt>
                  <c:pt idx="35">
                    <c:v>1E-4</c:v>
                  </c:pt>
                  <c:pt idx="36">
                    <c:v>1E-4</c:v>
                  </c:pt>
                  <c:pt idx="37">
                    <c:v>2.9999999999999997E-4</c:v>
                  </c:pt>
                  <c:pt idx="38">
                    <c:v>5.0000000000000001E-4</c:v>
                  </c:pt>
                  <c:pt idx="3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F-4D66-9032-9B926AEED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(2)'!$O$21:$O$992</c:f>
              <c:numCache>
                <c:formatCode>General</c:formatCode>
                <c:ptCount val="972"/>
                <c:pt idx="24">
                  <c:v>-1.4267821363358777E-2</c:v>
                </c:pt>
                <c:pt idx="25">
                  <c:v>-9.7901983448015172E-3</c:v>
                </c:pt>
                <c:pt idx="26">
                  <c:v>-9.7901983448015172E-3</c:v>
                </c:pt>
                <c:pt idx="27">
                  <c:v>-9.7901983448015172E-3</c:v>
                </c:pt>
                <c:pt idx="28">
                  <c:v>-8.0849895786670178E-3</c:v>
                </c:pt>
                <c:pt idx="29">
                  <c:v>-8.0724972067539418E-3</c:v>
                </c:pt>
                <c:pt idx="30">
                  <c:v>-8.0100353471885752E-3</c:v>
                </c:pt>
                <c:pt idx="31">
                  <c:v>-6.4431349843773883E-3</c:v>
                </c:pt>
                <c:pt idx="32">
                  <c:v>-6.4217194896692628E-3</c:v>
                </c:pt>
                <c:pt idx="33">
                  <c:v>-5.316144575362277E-3</c:v>
                </c:pt>
                <c:pt idx="34">
                  <c:v>-4.7981202044391352E-4</c:v>
                </c:pt>
                <c:pt idx="35">
                  <c:v>2.7360814348929494E-3</c:v>
                </c:pt>
                <c:pt idx="36">
                  <c:v>2.7360814348929494E-3</c:v>
                </c:pt>
                <c:pt idx="37">
                  <c:v>5.6244962836513868E-3</c:v>
                </c:pt>
                <c:pt idx="38">
                  <c:v>1.2178529976617329E-2</c:v>
                </c:pt>
                <c:pt idx="39">
                  <c:v>1.380075370075784E-2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F-4D66-9032-9B926AEED967}"/>
            </c:ext>
          </c:extLst>
        </c:ser>
        <c:ser>
          <c:idx val="8"/>
          <c:order val="8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(2)'!$S$2:$S$15</c:f>
              <c:numCache>
                <c:formatCode>General</c:formatCode>
                <c:ptCount val="14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</c:numCache>
            </c:numRef>
          </c:xVal>
          <c:yVal>
            <c:numRef>
              <c:f>'A (2)'!$T$2:$T$15</c:f>
              <c:numCache>
                <c:formatCode>General</c:formatCode>
                <c:ptCount val="14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AF-4D66-9032-9B926AEED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(2)'!$R$21:$R$992</c:f>
              <c:numCache>
                <c:formatCode>General</c:formatCode>
                <c:ptCount val="972"/>
                <c:pt idx="8">
                  <c:v>5.6000800032052211E-3</c:v>
                </c:pt>
                <c:pt idx="16">
                  <c:v>1.1429210004280321E-2</c:v>
                </c:pt>
                <c:pt idx="18">
                  <c:v>-5.0817299998016097E-3</c:v>
                </c:pt>
                <c:pt idx="28">
                  <c:v>-6.5603699993516784E-2</c:v>
                </c:pt>
                <c:pt idx="29">
                  <c:v>-6.5828719991259277E-2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DAF-4D66-9032-9B926AEED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18496"/>
        <c:axId val="1"/>
      </c:scatterChart>
      <c:valAx>
        <c:axId val="55731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800648298217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318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24539877300615"/>
          <c:w val="0.9465153970826579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layout>
        <c:manualLayout>
          <c:xMode val="edge"/>
          <c:yMode val="edge"/>
          <c:x val="0.22509225092250923"/>
          <c:y val="1.834862385321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940959409594101E-2"/>
          <c:y val="0.13761508987686913"/>
          <c:w val="0.83763837638376382"/>
          <c:h val="0.733947146009968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(2)'!$F$21:$F$992</c:f>
              <c:numCache>
                <c:formatCode>General</c:formatCode>
                <c:ptCount val="972"/>
                <c:pt idx="0">
                  <c:v>-36876.5</c:v>
                </c:pt>
                <c:pt idx="1">
                  <c:v>-2617.5</c:v>
                </c:pt>
                <c:pt idx="2">
                  <c:v>-2617.5</c:v>
                </c:pt>
                <c:pt idx="3">
                  <c:v>-2548</c:v>
                </c:pt>
                <c:pt idx="4">
                  <c:v>-2055.5</c:v>
                </c:pt>
                <c:pt idx="5">
                  <c:v>-2019.5</c:v>
                </c:pt>
                <c:pt idx="6">
                  <c:v>-1998</c:v>
                </c:pt>
                <c:pt idx="7">
                  <c:v>-1974</c:v>
                </c:pt>
                <c:pt idx="8">
                  <c:v>-1904.5</c:v>
                </c:pt>
                <c:pt idx="9">
                  <c:v>-7</c:v>
                </c:pt>
                <c:pt idx="10">
                  <c:v>-4.5</c:v>
                </c:pt>
                <c:pt idx="11">
                  <c:v>0</c:v>
                </c:pt>
                <c:pt idx="12">
                  <c:v>2.5</c:v>
                </c:pt>
                <c:pt idx="13">
                  <c:v>1660.5</c:v>
                </c:pt>
                <c:pt idx="14">
                  <c:v>1663</c:v>
                </c:pt>
                <c:pt idx="15">
                  <c:v>1665.5</c:v>
                </c:pt>
                <c:pt idx="16">
                  <c:v>6025</c:v>
                </c:pt>
                <c:pt idx="17">
                  <c:v>6080</c:v>
                </c:pt>
                <c:pt idx="18">
                  <c:v>6104</c:v>
                </c:pt>
                <c:pt idx="19">
                  <c:v>6238</c:v>
                </c:pt>
                <c:pt idx="20">
                  <c:v>7025</c:v>
                </c:pt>
                <c:pt idx="21">
                  <c:v>8826</c:v>
                </c:pt>
                <c:pt idx="22">
                  <c:v>9583.5</c:v>
                </c:pt>
                <c:pt idx="23">
                  <c:v>9586</c:v>
                </c:pt>
                <c:pt idx="24">
                  <c:v>9704</c:v>
                </c:pt>
                <c:pt idx="25">
                  <c:v>12213</c:v>
                </c:pt>
                <c:pt idx="26">
                  <c:v>12213</c:v>
                </c:pt>
                <c:pt idx="27">
                  <c:v>12213</c:v>
                </c:pt>
                <c:pt idx="28">
                  <c:v>13168.5</c:v>
                </c:pt>
                <c:pt idx="29">
                  <c:v>13175.5</c:v>
                </c:pt>
                <c:pt idx="30">
                  <c:v>13210.5</c:v>
                </c:pt>
                <c:pt idx="31">
                  <c:v>14088.5</c:v>
                </c:pt>
                <c:pt idx="32">
                  <c:v>14100.5</c:v>
                </c:pt>
                <c:pt idx="33">
                  <c:v>14720</c:v>
                </c:pt>
                <c:pt idx="34">
                  <c:v>17430</c:v>
                </c:pt>
                <c:pt idx="35">
                  <c:v>19232</c:v>
                </c:pt>
                <c:pt idx="36">
                  <c:v>19232</c:v>
                </c:pt>
                <c:pt idx="37">
                  <c:v>20850.5</c:v>
                </c:pt>
                <c:pt idx="38">
                  <c:v>24523</c:v>
                </c:pt>
                <c:pt idx="39">
                  <c:v>25432</c:v>
                </c:pt>
              </c:numCache>
            </c:numRef>
          </c:xVal>
          <c:yVal>
            <c:numRef>
              <c:f>'A (2)'!$G$21:$G$992</c:f>
              <c:numCache>
                <c:formatCode>General</c:formatCode>
                <c:ptCount val="972"/>
                <c:pt idx="0">
                  <c:v>-2.9835710000043036E-2</c:v>
                </c:pt>
                <c:pt idx="1">
                  <c:v>1.419855000131065E-2</c:v>
                </c:pt>
                <c:pt idx="2">
                  <c:v>1.419855000131065E-2</c:v>
                </c:pt>
                <c:pt idx="3">
                  <c:v>2.0407279997016303E-2</c:v>
                </c:pt>
                <c:pt idx="4">
                  <c:v>2.236123000329826E-2</c:v>
                </c:pt>
                <c:pt idx="5">
                  <c:v>2.8318270000454504E-2</c:v>
                </c:pt>
                <c:pt idx="6">
                  <c:v>2.1584280002571177E-2</c:v>
                </c:pt>
                <c:pt idx="7">
                  <c:v>1.5555640005914029E-2</c:v>
                </c:pt>
                <c:pt idx="9">
                  <c:v>6.0250199967413209E-3</c:v>
                </c:pt>
                <c:pt idx="10">
                  <c:v>7.4303700021118857E-3</c:v>
                </c:pt>
                <c:pt idx="11">
                  <c:v>6.0999999986961484E-3</c:v>
                </c:pt>
                <c:pt idx="12">
                  <c:v>7.205350004369393E-3</c:v>
                </c:pt>
                <c:pt idx="13">
                  <c:v>-9.0653000370366499E-4</c:v>
                </c:pt>
                <c:pt idx="14">
                  <c:v>-7.0117999712238088E-4</c:v>
                </c:pt>
                <c:pt idx="15">
                  <c:v>-9.5829993369989097E-5</c:v>
                </c:pt>
                <c:pt idx="17">
                  <c:v>-3.8887999980943277E-3</c:v>
                </c:pt>
                <c:pt idx="19">
                  <c:v>-9.106799989240244E-4</c:v>
                </c:pt>
                <c:pt idx="20">
                  <c:v>-4.2664999928092584E-3</c:v>
                </c:pt>
                <c:pt idx="21">
                  <c:v>-1.0332359997846652E-2</c:v>
                </c:pt>
                <c:pt idx="22">
                  <c:v>-1.3011310002184473E-2</c:v>
                </c:pt>
                <c:pt idx="23">
                  <c:v>-1.2705959998129401E-2</c:v>
                </c:pt>
                <c:pt idx="24">
                  <c:v>-1.2213440000778064E-2</c:v>
                </c:pt>
                <c:pt idx="25">
                  <c:v>-9.1241799964336678E-3</c:v>
                </c:pt>
                <c:pt idx="26">
                  <c:v>-9.1241799964336678E-3</c:v>
                </c:pt>
                <c:pt idx="27">
                  <c:v>-9.1241799964336678E-3</c:v>
                </c:pt>
                <c:pt idx="30">
                  <c:v>-5.1895299984607846E-3</c:v>
                </c:pt>
                <c:pt idx="31">
                  <c:v>-8.5706099998787977E-3</c:v>
                </c:pt>
                <c:pt idx="32">
                  <c:v>-7.9849300018395297E-3</c:v>
                </c:pt>
                <c:pt idx="33">
                  <c:v>-6.3991999995778315E-3</c:v>
                </c:pt>
                <c:pt idx="34">
                  <c:v>-1.4998000042396598E-3</c:v>
                </c:pt>
                <c:pt idx="35">
                  <c:v>1.0164800041820854E-3</c:v>
                </c:pt>
                <c:pt idx="36">
                  <c:v>1.0164800041820854E-3</c:v>
                </c:pt>
                <c:pt idx="37">
                  <c:v>2.9600699999718927E-3</c:v>
                </c:pt>
                <c:pt idx="38">
                  <c:v>1.4319220004836097E-2</c:v>
                </c:pt>
                <c:pt idx="39">
                  <c:v>1.668447999691125E-2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1-484A-ABC1-42C8A188AA0A}"/>
            </c:ext>
          </c:extLst>
        </c:ser>
        <c:ser>
          <c:idx val="8"/>
          <c:order val="1"/>
          <c:tx>
            <c:strRef>
              <c:f>'A (2)'!$T$1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(2)'!$S$2:$S$17</c:f>
              <c:numCache>
                <c:formatCode>General</c:formatCode>
                <c:ptCount val="16"/>
                <c:pt idx="0">
                  <c:v>-5000</c:v>
                </c:pt>
                <c:pt idx="1">
                  <c:v>-3000</c:v>
                </c:pt>
                <c:pt idx="2">
                  <c:v>-1000</c:v>
                </c:pt>
                <c:pt idx="3">
                  <c:v>1000</c:v>
                </c:pt>
                <c:pt idx="4">
                  <c:v>3000</c:v>
                </c:pt>
                <c:pt idx="5">
                  <c:v>5000</c:v>
                </c:pt>
                <c:pt idx="6">
                  <c:v>7000</c:v>
                </c:pt>
                <c:pt idx="7">
                  <c:v>9000</c:v>
                </c:pt>
                <c:pt idx="8">
                  <c:v>11000</c:v>
                </c:pt>
                <c:pt idx="9">
                  <c:v>13000</c:v>
                </c:pt>
                <c:pt idx="10">
                  <c:v>15000</c:v>
                </c:pt>
                <c:pt idx="11">
                  <c:v>17000</c:v>
                </c:pt>
                <c:pt idx="12">
                  <c:v>19000</c:v>
                </c:pt>
                <c:pt idx="13">
                  <c:v>21000</c:v>
                </c:pt>
                <c:pt idx="14">
                  <c:v>23000</c:v>
                </c:pt>
                <c:pt idx="15">
                  <c:v>25000</c:v>
                </c:pt>
              </c:numCache>
            </c:numRef>
          </c:xVal>
          <c:yVal>
            <c:numRef>
              <c:f>'A (2)'!$T$2:$T$17</c:f>
              <c:numCache>
                <c:formatCode>General</c:formatCode>
                <c:ptCount val="16"/>
                <c:pt idx="0">
                  <c:v>2.9166952708620592E-2</c:v>
                </c:pt>
                <c:pt idx="1">
                  <c:v>2.0231446393860583E-2</c:v>
                </c:pt>
                <c:pt idx="2">
                  <c:v>1.2461724334790158E-2</c:v>
                </c:pt>
                <c:pt idx="3">
                  <c:v>5.85778653140931E-3</c:v>
                </c:pt>
                <c:pt idx="4">
                  <c:v>4.1963298371804395E-4</c:v>
                </c:pt>
                <c:pt idx="5">
                  <c:v>-3.8527363082836419E-3</c:v>
                </c:pt>
                <c:pt idx="6">
                  <c:v>-6.9593213445957487E-3</c:v>
                </c:pt>
                <c:pt idx="7">
                  <c:v>-8.9001221252182749E-3</c:v>
                </c:pt>
                <c:pt idx="8">
                  <c:v>-9.6751386501512174E-3</c:v>
                </c:pt>
                <c:pt idx="9">
                  <c:v>-9.284370919394578E-3</c:v>
                </c:pt>
                <c:pt idx="10">
                  <c:v>-7.7278189329483618E-3</c:v>
                </c:pt>
                <c:pt idx="11">
                  <c:v>-5.0054826908125655E-3</c:v>
                </c:pt>
                <c:pt idx="12">
                  <c:v>-1.1173621929871924E-3</c:v>
                </c:pt>
                <c:pt idx="13">
                  <c:v>3.9365425605277712E-3</c:v>
                </c:pt>
                <c:pt idx="14">
                  <c:v>1.0156231569732305E-2</c:v>
                </c:pt>
                <c:pt idx="15">
                  <c:v>1.7541704834626415E-2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1-484A-ABC1-42C8A188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319936"/>
        <c:axId val="1"/>
      </c:scatterChart>
      <c:valAx>
        <c:axId val="55731993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31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4810193029668762"/>
          <c:y val="3.04259634888438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0584599536441"/>
          <c:y val="0.1054767778951987"/>
          <c:w val="0.7594952356425444"/>
          <c:h val="0.71805344951731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B2-4C35-9E35-184C09C2F7F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(3)'!$D$21:$D$951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B2-4C35-9E35-184C09C2F7F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B2-4C35-9E35-184C09C2F7F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B2-4C35-9E35-184C09C2F7F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B2-4C35-9E35-184C09C2F7F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B2-4C35-9E35-184C09C2F7F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B2-4C35-9E35-184C09C2F7F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(3)'!$O$21:$O$951</c:f>
              <c:numCache>
                <c:formatCode>General</c:formatCode>
                <c:ptCount val="931"/>
                <c:pt idx="0">
                  <c:v>-4.6056455093609415E-2</c:v>
                </c:pt>
                <c:pt idx="1">
                  <c:v>-4.6027053425637836E-2</c:v>
                </c:pt>
                <c:pt idx="2">
                  <c:v>-4.5974130423288996E-2</c:v>
                </c:pt>
                <c:pt idx="3">
                  <c:v>-4.5944728755317417E-2</c:v>
                </c:pt>
                <c:pt idx="4">
                  <c:v>-2.6445542556567472E-2</c:v>
                </c:pt>
                <c:pt idx="5">
                  <c:v>-2.6416140888595896E-2</c:v>
                </c:pt>
                <c:pt idx="6">
                  <c:v>-2.638673922062432E-2</c:v>
                </c:pt>
                <c:pt idx="7">
                  <c:v>6.6722462911766117E-2</c:v>
                </c:pt>
                <c:pt idx="8">
                  <c:v>6.6751864579737669E-2</c:v>
                </c:pt>
                <c:pt idx="9">
                  <c:v>0.10887269411581907</c:v>
                </c:pt>
                <c:pt idx="10">
                  <c:v>0.10895501878613947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B2-4C35-9E35-184C09C2F7F8}"/>
            </c:ext>
          </c:extLst>
        </c:ser>
        <c:ser>
          <c:idx val="8"/>
          <c:order val="8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  <c:pt idx="14">
                  <c:v>0.16718566452330685</c:v>
                </c:pt>
                <c:pt idx="15">
                  <c:v>0.24068173524849379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2B2-4C35-9E35-184C09C2F7F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2B2-4C35-9E35-184C09C2F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256232"/>
        <c:axId val="1"/>
      </c:scatterChart>
      <c:valAx>
        <c:axId val="689256232"/>
        <c:scaling>
          <c:orientation val="minMax"/>
          <c:max val="14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1756315270717"/>
              <c:y val="0.85598462463997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62246807756627E-2"/>
              <c:y val="0.403651541528911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25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88651893196896"/>
          <c:y val="0.90872296135396868"/>
          <c:w val="0.78059226773868462"/>
          <c:h val="7.91075050709939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F9-4DDA-AE9F-CB38ECB8D624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(3)'!$D$21:$D$951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F9-4DDA-AE9F-CB38ECB8D624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(3)'!$D$21:$D$21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F9-4DDA-AE9F-CB38ECB8D624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F9-4DDA-AE9F-CB38ECB8D624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F9-4DDA-AE9F-CB38ECB8D624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F9-4DDA-AE9F-CB38ECB8D624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(3)'!$D$21:$D$51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F9-4DDA-AE9F-CB38ECB8D624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(3)'!$O$21:$O$951</c:f>
              <c:numCache>
                <c:formatCode>General</c:formatCode>
                <c:ptCount val="931"/>
                <c:pt idx="0">
                  <c:v>-4.6056455093609415E-2</c:v>
                </c:pt>
                <c:pt idx="1">
                  <c:v>-4.6027053425637836E-2</c:v>
                </c:pt>
                <c:pt idx="2">
                  <c:v>-4.5974130423288996E-2</c:v>
                </c:pt>
                <c:pt idx="3">
                  <c:v>-4.5944728755317417E-2</c:v>
                </c:pt>
                <c:pt idx="4">
                  <c:v>-2.6445542556567472E-2</c:v>
                </c:pt>
                <c:pt idx="5">
                  <c:v>-2.6416140888595896E-2</c:v>
                </c:pt>
                <c:pt idx="6">
                  <c:v>-2.638673922062432E-2</c:v>
                </c:pt>
                <c:pt idx="7">
                  <c:v>6.6722462911766117E-2</c:v>
                </c:pt>
                <c:pt idx="8">
                  <c:v>6.6751864579737669E-2</c:v>
                </c:pt>
                <c:pt idx="9">
                  <c:v>0.10887269411581907</c:v>
                </c:pt>
                <c:pt idx="10">
                  <c:v>0.10895501878613947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F9-4DDA-AE9F-CB38ECB8D624}"/>
            </c:ext>
          </c:extLst>
        </c:ser>
        <c:ser>
          <c:idx val="8"/>
          <c:order val="8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(3)'!$W$2:$W$15</c:f>
              <c:numCache>
                <c:formatCode>General</c:formatCode>
                <c:ptCount val="14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</c:numCache>
            </c:numRef>
          </c:xVal>
          <c:yVal>
            <c:numRef>
              <c:f>'A (3)'!$X$2:$X$15</c:f>
              <c:numCache>
                <c:formatCode>General</c:formatCode>
                <c:ptCount val="14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F9-4DDA-AE9F-CB38ECB8D624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F9-4DDA-AE9F-CB38ECB8D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984176"/>
        <c:axId val="1"/>
      </c:scatterChart>
      <c:valAx>
        <c:axId val="694984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984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(3)'!$G$20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9582.5</c:v>
                </c:pt>
                <c:pt idx="8">
                  <c:v>9585</c:v>
                </c:pt>
                <c:pt idx="9">
                  <c:v>13166.5</c:v>
                </c:pt>
                <c:pt idx="10">
                  <c:v>13173.5</c:v>
                </c:pt>
              </c:numCache>
            </c:numRef>
          </c:xVal>
          <c:yVal>
            <c:numRef>
              <c:f>'A (3)'!$G$21:$G$951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-8.9582500004325993E-3</c:v>
                </c:pt>
                <c:pt idx="8">
                  <c:v>-8.75850000011269E-3</c:v>
                </c:pt>
                <c:pt idx="9">
                  <c:v>0.17414335000648862</c:v>
                </c:pt>
                <c:pt idx="10">
                  <c:v>0.17362265000701882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58-4B20-B51B-6CA0ECC3922D}"/>
            </c:ext>
          </c:extLst>
        </c:ser>
        <c:ser>
          <c:idx val="8"/>
          <c:order val="1"/>
          <c:tx>
            <c:strRef>
              <c:f>'A (3)'!$X$1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(3)'!$X$2:$X$17</c:f>
              <c:numCache>
                <c:formatCode>General</c:formatCode>
                <c:ptCount val="16"/>
                <c:pt idx="0">
                  <c:v>3.8401923701533378E-2</c:v>
                </c:pt>
                <c:pt idx="1">
                  <c:v>-8.1235054840588673E-3</c:v>
                </c:pt>
                <c:pt idx="2">
                  <c:v>-4.6075970390309737E-2</c:v>
                </c:pt>
                <c:pt idx="3">
                  <c:v>-7.5455471017219236E-2</c:v>
                </c:pt>
                <c:pt idx="4">
                  <c:v>-9.6262007364787364E-2</c:v>
                </c:pt>
                <c:pt idx="5">
                  <c:v>-0.10849557943301413</c:v>
                </c:pt>
                <c:pt idx="6">
                  <c:v>-0.11215618722189952</c:v>
                </c:pt>
                <c:pt idx="7">
                  <c:v>-0.1072438307314435</c:v>
                </c:pt>
                <c:pt idx="8">
                  <c:v>-9.3758509961646169E-2</c:v>
                </c:pt>
                <c:pt idx="9">
                  <c:v>-7.1700224912507438E-2</c:v>
                </c:pt>
                <c:pt idx="10">
                  <c:v>-4.1068975584027334E-2</c:v>
                </c:pt>
                <c:pt idx="11">
                  <c:v>-1.8647619762058865E-3</c:v>
                </c:pt>
                <c:pt idx="12">
                  <c:v>4.5912415910956961E-2</c:v>
                </c:pt>
                <c:pt idx="13">
                  <c:v>0.10226255807746132</c:v>
                </c:pt>
                <c:pt idx="14">
                  <c:v>0.16718566452330685</c:v>
                </c:pt>
                <c:pt idx="15">
                  <c:v>0.24068173524849379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58-4B20-B51B-6CA0ECC3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3968136"/>
        <c:axId val="1"/>
      </c:scatterChart>
      <c:valAx>
        <c:axId val="76396813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3968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9712230215827338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05755395683452"/>
          <c:y val="0.15286624203821655"/>
          <c:w val="0.8287769784172661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B-4AAB-ACE5-811632F2D98F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(5)'!$D$21:$D$951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B-4AAB-ACE5-811632F2D98F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(5)'!$D$21:$D$21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B-4AAB-ACE5-811632F2D98F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CB-4AAB-ACE5-811632F2D98F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CB-4AAB-ACE5-811632F2D98F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CB-4AAB-ACE5-811632F2D98F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CB-4AAB-ACE5-811632F2D98F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(5)'!$O$21:$O$951</c:f>
              <c:numCache>
                <c:formatCode>General</c:formatCode>
                <c:ptCount val="931"/>
                <c:pt idx="0">
                  <c:v>-2.1533355488149716E-2</c:v>
                </c:pt>
                <c:pt idx="1">
                  <c:v>-2.1579134008919462E-2</c:v>
                </c:pt>
                <c:pt idx="2">
                  <c:v>-2.1661535346305008E-2</c:v>
                </c:pt>
                <c:pt idx="3">
                  <c:v>-2.1707313867074755E-2</c:v>
                </c:pt>
                <c:pt idx="4">
                  <c:v>-5.2067628841571525E-2</c:v>
                </c:pt>
                <c:pt idx="5">
                  <c:v>-5.2113407362341269E-2</c:v>
                </c:pt>
                <c:pt idx="6">
                  <c:v>-5.2159185883111026E-2</c:v>
                </c:pt>
                <c:pt idx="7">
                  <c:v>-0.19713976116090243</c:v>
                </c:pt>
                <c:pt idx="8">
                  <c:v>-0.19718553968167218</c:v>
                </c:pt>
                <c:pt idx="9">
                  <c:v>-0.26277700424056688</c:v>
                </c:pt>
                <c:pt idx="10">
                  <c:v>-0.26290518409872221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CB-4AAB-ACE5-811632F2D98F}"/>
            </c:ext>
          </c:extLst>
        </c:ser>
        <c:ser>
          <c:idx val="8"/>
          <c:order val="8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(5)'!$X$2:$X$17</c:f>
              <c:numCache>
                <c:formatCode>General</c:formatCode>
                <c:ptCount val="16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  <c:pt idx="14">
                  <c:v>-0.23825147424403775</c:v>
                </c:pt>
                <c:pt idx="15">
                  <c:v>-0.23456737078575934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ACB-4AAB-ACE5-811632F2D98F}"/>
            </c:ext>
          </c:extLst>
        </c:ser>
        <c:ser>
          <c:idx val="9"/>
          <c:order val="9"/>
          <c:tx>
            <c:strRef>
              <c:f>'A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ACB-4AAB-ACE5-811632F2D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28320"/>
        <c:axId val="1"/>
      </c:scatterChart>
      <c:valAx>
        <c:axId val="933628320"/>
        <c:scaling>
          <c:orientation val="minMax"/>
          <c:max val="14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7985611510787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82014388489209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362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49640287769784"/>
          <c:y val="0.91719745222929938"/>
          <c:w val="0.84028776978417263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O-C Diagr.</a:t>
            </a:r>
          </a:p>
        </c:rich>
      </c:tx>
      <c:layout>
        <c:manualLayout>
          <c:xMode val="edge"/>
          <c:yMode val="edge"/>
          <c:x val="0.384116693679092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0486223662884"/>
          <c:y val="0.14634168126798494"/>
          <c:w val="0.80875202593192874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(5)'!$H$21:$H$951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AC-4E14-B7FE-3A02FEC4411C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(5)'!$D$21:$D$951</c:f>
                <c:numCache>
                  <c:formatCode>General</c:formatCode>
                  <c:ptCount val="931"/>
                </c:numCache>
              </c:numRef>
            </c:plus>
            <c:minus>
              <c:numRef>
                <c:f>'A (5)'!$D$21:$D$951</c:f>
                <c:numCache>
                  <c:formatCode>General</c:formatCode>
                  <c:ptCount val="9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(5)'!$I$21:$I$951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AC-4E14-B7FE-3A02FEC4411C}"/>
            </c:ext>
          </c:extLst>
        </c:ser>
        <c:ser>
          <c:idx val="3"/>
          <c:order val="2"/>
          <c:tx>
            <c:strRef>
              <c:f>'A (5)'!$J$20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'A (5)'!$D$21:$D$21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(5)'!$J$21:$J$951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AC-4E14-B7FE-3A02FEC4411C}"/>
            </c:ext>
          </c:extLst>
        </c:ser>
        <c:ser>
          <c:idx val="4"/>
          <c:order val="3"/>
          <c:tx>
            <c:strRef>
              <c:f>'A (5)'!$K$20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(5)'!$K$21:$K$951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AC-4E14-B7FE-3A02FEC4411C}"/>
            </c:ext>
          </c:extLst>
        </c:ser>
        <c:ser>
          <c:idx val="2"/>
          <c:order val="4"/>
          <c:tx>
            <c:strRef>
              <c:f>'A (5)'!$L$20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(5)'!$L$21:$L$951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AC-4E14-B7FE-3A02FEC4411C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(5)'!$M$21:$M$951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AC-4E14-B7FE-3A02FEC4411C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(5)'!$D$21:$D$51</c:f>
                <c:numCache>
                  <c:formatCode>General</c:formatCode>
                  <c:ptCount val="31"/>
                </c:numCache>
              </c:numRef>
            </c:plus>
            <c:minus>
              <c:numRef>
                <c:f>'A (5)'!$D$21:$D$51</c:f>
                <c:numCache>
                  <c:formatCode>General</c:formatCode>
                  <c:ptCount val="3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(5)'!$N$21:$N$951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AC-4E14-B7FE-3A02FEC4411C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(5)'!$O$21:$O$951</c:f>
              <c:numCache>
                <c:formatCode>General</c:formatCode>
                <c:ptCount val="931"/>
                <c:pt idx="0">
                  <c:v>-2.1533355488149716E-2</c:v>
                </c:pt>
                <c:pt idx="1">
                  <c:v>-2.1579134008919462E-2</c:v>
                </c:pt>
                <c:pt idx="2">
                  <c:v>-2.1661535346305008E-2</c:v>
                </c:pt>
                <c:pt idx="3">
                  <c:v>-2.1707313867074755E-2</c:v>
                </c:pt>
                <c:pt idx="4">
                  <c:v>-5.2067628841571525E-2</c:v>
                </c:pt>
                <c:pt idx="5">
                  <c:v>-5.2113407362341269E-2</c:v>
                </c:pt>
                <c:pt idx="6">
                  <c:v>-5.2159185883111026E-2</c:v>
                </c:pt>
                <c:pt idx="7">
                  <c:v>-0.19713976116090243</c:v>
                </c:pt>
                <c:pt idx="8">
                  <c:v>-0.19718553968167218</c:v>
                </c:pt>
                <c:pt idx="9">
                  <c:v>-0.26277700424056688</c:v>
                </c:pt>
                <c:pt idx="10">
                  <c:v>-0.26290518409872221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AC-4E14-B7FE-3A02FEC4411C}"/>
            </c:ext>
          </c:extLst>
        </c:ser>
        <c:ser>
          <c:idx val="8"/>
          <c:order val="8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(5)'!$W$2:$W$15</c:f>
              <c:numCache>
                <c:formatCode>General</c:formatCode>
                <c:ptCount val="14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</c:numCache>
            </c:numRef>
          </c:xVal>
          <c:yVal>
            <c:numRef>
              <c:f>'A (5)'!$X$2:$X$15</c:f>
              <c:numCache>
                <c:formatCode>General</c:formatCode>
                <c:ptCount val="14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AC-4E14-B7FE-3A02FEC4411C}"/>
            </c:ext>
          </c:extLst>
        </c:ser>
        <c:ser>
          <c:idx val="9"/>
          <c:order val="9"/>
          <c:tx>
            <c:strRef>
              <c:f>'A (5)'!$R$20</c:f>
              <c:strCache>
                <c:ptCount val="1"/>
                <c:pt idx="0">
                  <c:v>BAD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(5)'!$R$21:$R$951</c:f>
              <c:numCache>
                <c:formatCode>General</c:formatCode>
                <c:ptCount val="9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8AC-4E14-B7FE-3A02FEC4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39856"/>
        <c:axId val="1"/>
      </c:scatterChart>
      <c:valAx>
        <c:axId val="792239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0081037277152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3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7001620745542948E-2"/>
          <c:y val="0.92073298764483702"/>
          <c:w val="0.9465153970826579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Eri - [44606.082, 0.41691786]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(5)'!$F$21:$F$951</c:f>
              <c:numCache>
                <c:formatCode>General</c:formatCode>
                <c:ptCount val="931"/>
                <c:pt idx="0">
                  <c:v>-7</c:v>
                </c:pt>
                <c:pt idx="1">
                  <c:v>-4.5</c:v>
                </c:pt>
                <c:pt idx="2">
                  <c:v>0</c:v>
                </c:pt>
                <c:pt idx="3">
                  <c:v>2.5</c:v>
                </c:pt>
                <c:pt idx="4">
                  <c:v>1660.5</c:v>
                </c:pt>
                <c:pt idx="5">
                  <c:v>1663</c:v>
                </c:pt>
                <c:pt idx="6">
                  <c:v>1665.5</c:v>
                </c:pt>
                <c:pt idx="7">
                  <c:v>9583</c:v>
                </c:pt>
                <c:pt idx="8">
                  <c:v>9585.5</c:v>
                </c:pt>
                <c:pt idx="9">
                  <c:v>13167.5</c:v>
                </c:pt>
                <c:pt idx="10">
                  <c:v>13174.5</c:v>
                </c:pt>
              </c:numCache>
            </c:numRef>
          </c:xVal>
          <c:yVal>
            <c:numRef>
              <c:f>'A (5)'!$G$21:$G$951</c:f>
              <c:numCache>
                <c:formatCode>General</c:formatCode>
                <c:ptCount val="931"/>
                <c:pt idx="0">
                  <c:v>-1.7793000006349757E-3</c:v>
                </c:pt>
                <c:pt idx="1">
                  <c:v>-4.7954999899957329E-4</c:v>
                </c:pt>
                <c:pt idx="2">
                  <c:v>-2.0000000004074536E-3</c:v>
                </c:pt>
                <c:pt idx="3">
                  <c:v>-1.0002499984693713E-3</c:v>
                </c:pt>
                <c:pt idx="4">
                  <c:v>-7.9146049996779766E-2</c:v>
                </c:pt>
                <c:pt idx="5">
                  <c:v>-7.9046299993933644E-2</c:v>
                </c:pt>
                <c:pt idx="6">
                  <c:v>-7.8546549993916415E-2</c:v>
                </c:pt>
                <c:pt idx="7">
                  <c:v>-0.21743830000195885</c:v>
                </c:pt>
                <c:pt idx="8">
                  <c:v>-0.21723855000163894</c:v>
                </c:pt>
                <c:pt idx="9">
                  <c:v>-0.24281674999656389</c:v>
                </c:pt>
                <c:pt idx="10">
                  <c:v>-0.24333744999603368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5A-41A9-B007-11351F2854E7}"/>
            </c:ext>
          </c:extLst>
        </c:ser>
        <c:ser>
          <c:idx val="8"/>
          <c:order val="1"/>
          <c:tx>
            <c:strRef>
              <c:f>'A (5)'!$X$1</c:f>
              <c:strCache>
                <c:ptCount val="1"/>
                <c:pt idx="0">
                  <c:v>Q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(5)'!$W$2:$W$17</c:f>
              <c:numCache>
                <c:formatCode>General</c:formatCode>
                <c:ptCount val="16"/>
                <c:pt idx="0">
                  <c:v>-1000</c:v>
                </c:pt>
                <c:pt idx="1">
                  <c:v>0</c:v>
                </c:pt>
                <c:pt idx="2">
                  <c:v>1000</c:v>
                </c:pt>
                <c:pt idx="3">
                  <c:v>2000</c:v>
                </c:pt>
                <c:pt idx="4">
                  <c:v>3000</c:v>
                </c:pt>
                <c:pt idx="5">
                  <c:v>4000</c:v>
                </c:pt>
                <c:pt idx="6">
                  <c:v>5000</c:v>
                </c:pt>
                <c:pt idx="7">
                  <c:v>6000</c:v>
                </c:pt>
                <c:pt idx="8">
                  <c:v>7000</c:v>
                </c:pt>
                <c:pt idx="9">
                  <c:v>8000</c:v>
                </c:pt>
                <c:pt idx="10">
                  <c:v>9000</c:v>
                </c:pt>
                <c:pt idx="11">
                  <c:v>10000</c:v>
                </c:pt>
                <c:pt idx="12">
                  <c:v>11000</c:v>
                </c:pt>
                <c:pt idx="13">
                  <c:v>12000</c:v>
                </c:pt>
                <c:pt idx="14">
                  <c:v>13000</c:v>
                </c:pt>
                <c:pt idx="15">
                  <c:v>14000</c:v>
                </c:pt>
              </c:numCache>
            </c:numRef>
          </c:xVal>
          <c:yVal>
            <c:numRef>
              <c:f>'A (5)'!$X$2:$X$17</c:f>
              <c:numCache>
                <c:formatCode>General</c:formatCode>
                <c:ptCount val="16"/>
                <c:pt idx="0">
                  <c:v>3.0907598586403448E-2</c:v>
                </c:pt>
                <c:pt idx="1">
                  <c:v>-8.173167454830061E-3</c:v>
                </c:pt>
                <c:pt idx="2">
                  <c:v>-4.4199299960384138E-2</c:v>
                </c:pt>
                <c:pt idx="3">
                  <c:v>-7.7170798930258799E-2</c:v>
                </c:pt>
                <c:pt idx="4">
                  <c:v>-0.10708766436445402</c:v>
                </c:pt>
                <c:pt idx="5">
                  <c:v>-0.13394989626296983</c:v>
                </c:pt>
                <c:pt idx="6">
                  <c:v>-0.15775749462580621</c:v>
                </c:pt>
                <c:pt idx="7">
                  <c:v>-0.17851045945296318</c:v>
                </c:pt>
                <c:pt idx="8">
                  <c:v>-0.19620879074444064</c:v>
                </c:pt>
                <c:pt idx="9">
                  <c:v>-0.21085248850023874</c:v>
                </c:pt>
                <c:pt idx="10">
                  <c:v>-0.22244155272035737</c:v>
                </c:pt>
                <c:pt idx="11">
                  <c:v>-0.23097598340479666</c:v>
                </c:pt>
                <c:pt idx="12">
                  <c:v>-0.23645578055355643</c:v>
                </c:pt>
                <c:pt idx="13">
                  <c:v>-0.23888094416663685</c:v>
                </c:pt>
                <c:pt idx="14">
                  <c:v>-0.23825147424403775</c:v>
                </c:pt>
                <c:pt idx="15">
                  <c:v>-0.23456737078575934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5A-41A9-B007-11351F28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2242376"/>
        <c:axId val="1"/>
      </c:scatterChart>
      <c:valAx>
        <c:axId val="79224237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2242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0</xdr:row>
      <xdr:rowOff>47625</xdr:rowOff>
    </xdr:from>
    <xdr:to>
      <xdr:col>26</xdr:col>
      <xdr:colOff>552450</xdr:colOff>
      <xdr:row>18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F6244DAC-8A61-0B02-035D-62E34E245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19050</xdr:rowOff>
    </xdr:from>
    <xdr:to>
      <xdr:col>17</xdr:col>
      <xdr:colOff>76200</xdr:colOff>
      <xdr:row>18</xdr:row>
      <xdr:rowOff>28575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29F2D9F6-191B-5187-2E34-A86A83D8C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66675</xdr:rowOff>
    </xdr:from>
    <xdr:to>
      <xdr:col>12</xdr:col>
      <xdr:colOff>123825</xdr:colOff>
      <xdr:row>21</xdr:row>
      <xdr:rowOff>76200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BF1827-7489-E4A1-E7D5-DE1F90F9C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19</xdr:col>
      <xdr:colOff>304800</xdr:colOff>
      <xdr:row>22</xdr:row>
      <xdr:rowOff>47625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31D59429-A9F6-242F-4729-9CEC995DB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9525</xdr:rowOff>
    </xdr:from>
    <xdr:to>
      <xdr:col>17</xdr:col>
      <xdr:colOff>542925</xdr:colOff>
      <xdr:row>18</xdr:row>
      <xdr:rowOff>28575</xdr:rowOff>
    </xdr:to>
    <xdr:graphicFrame macro="">
      <xdr:nvGraphicFramePr>
        <xdr:cNvPr id="60420" name="Chart 1">
          <a:extLst>
            <a:ext uri="{FF2B5EF4-FFF2-40B4-BE49-F238E27FC236}">
              <a16:creationId xmlns:a16="http://schemas.microsoft.com/office/drawing/2014/main" id="{84ED709A-F150-3F9B-8EA5-4C53CC600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38100</xdr:colOff>
      <xdr:row>0</xdr:row>
      <xdr:rowOff>0</xdr:rowOff>
    </xdr:from>
    <xdr:to>
      <xdr:col>26</xdr:col>
      <xdr:colOff>428625</xdr:colOff>
      <xdr:row>18</xdr:row>
      <xdr:rowOff>19050</xdr:rowOff>
    </xdr:to>
    <xdr:graphicFrame macro="">
      <xdr:nvGraphicFramePr>
        <xdr:cNvPr id="60421" name="Chart 2">
          <a:extLst>
            <a:ext uri="{FF2B5EF4-FFF2-40B4-BE49-F238E27FC236}">
              <a16:creationId xmlns:a16="http://schemas.microsoft.com/office/drawing/2014/main" id="{B8897394-581C-95CC-E75F-1990651EF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447675</xdr:colOff>
      <xdr:row>23</xdr:row>
      <xdr:rowOff>152400</xdr:rowOff>
    </xdr:from>
    <xdr:to>
      <xdr:col>7</xdr:col>
      <xdr:colOff>561975</xdr:colOff>
      <xdr:row>38</xdr:row>
      <xdr:rowOff>133350</xdr:rowOff>
    </xdr:to>
    <xdr:graphicFrame macro="">
      <xdr:nvGraphicFramePr>
        <xdr:cNvPr id="60422" name="Chart 3">
          <a:extLst>
            <a:ext uri="{FF2B5EF4-FFF2-40B4-BE49-F238E27FC236}">
              <a16:creationId xmlns:a16="http://schemas.microsoft.com/office/drawing/2014/main" id="{DC28B5BD-0F7F-C92C-F96D-6BFC329E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3</xdr:row>
      <xdr:rowOff>57150</xdr:rowOff>
    </xdr:from>
    <xdr:to>
      <xdr:col>19</xdr:col>
      <xdr:colOff>304800</xdr:colOff>
      <xdr:row>23</xdr:row>
      <xdr:rowOff>47625</xdr:rowOff>
    </xdr:to>
    <xdr:graphicFrame macro="">
      <xdr:nvGraphicFramePr>
        <xdr:cNvPr id="62466" name="Chart 1">
          <a:extLst>
            <a:ext uri="{FF2B5EF4-FFF2-40B4-BE49-F238E27FC236}">
              <a16:creationId xmlns:a16="http://schemas.microsoft.com/office/drawing/2014/main" id="{FDBC3FA2-40DC-F2A5-01A2-712A6036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314325</xdr:colOff>
      <xdr:row>18</xdr:row>
      <xdr:rowOff>19050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1935C39D-EF92-D964-40F0-7970C9085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552450</xdr:colOff>
      <xdr:row>1</xdr:row>
      <xdr:rowOff>95250</xdr:rowOff>
    </xdr:from>
    <xdr:to>
      <xdr:col>30</xdr:col>
      <xdr:colOff>257175</xdr:colOff>
      <xdr:row>20</xdr:row>
      <xdr:rowOff>19050</xdr:rowOff>
    </xdr:to>
    <xdr:graphicFrame macro="">
      <xdr:nvGraphicFramePr>
        <xdr:cNvPr id="53253" name="Chart 2">
          <a:extLst>
            <a:ext uri="{FF2B5EF4-FFF2-40B4-BE49-F238E27FC236}">
              <a16:creationId xmlns:a16="http://schemas.microsoft.com/office/drawing/2014/main" id="{FB88AD92-B0CA-7781-C0F4-7A7F38538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31</xdr:row>
      <xdr:rowOff>57150</xdr:rowOff>
    </xdr:from>
    <xdr:to>
      <xdr:col>16</xdr:col>
      <xdr:colOff>238125</xdr:colOff>
      <xdr:row>50</xdr:row>
      <xdr:rowOff>95250</xdr:rowOff>
    </xdr:to>
    <xdr:graphicFrame macro="">
      <xdr:nvGraphicFramePr>
        <xdr:cNvPr id="53254" name="Chart 3">
          <a:extLst>
            <a:ext uri="{FF2B5EF4-FFF2-40B4-BE49-F238E27FC236}">
              <a16:creationId xmlns:a16="http://schemas.microsoft.com/office/drawing/2014/main" id="{4BE250F1-E115-87DA-6078-7CFDF5AC2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9525</xdr:rowOff>
    </xdr:from>
    <xdr:to>
      <xdr:col>15</xdr:col>
      <xdr:colOff>9525</xdr:colOff>
      <xdr:row>27</xdr:row>
      <xdr:rowOff>104775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61D9849C-5881-B11F-37C4-08253BED0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76200</xdr:colOff>
      <xdr:row>0</xdr:row>
      <xdr:rowOff>161925</xdr:rowOff>
    </xdr:from>
    <xdr:to>
      <xdr:col>32</xdr:col>
      <xdr:colOff>466725</xdr:colOff>
      <xdr:row>19</xdr:row>
      <xdr:rowOff>9525</xdr:rowOff>
    </xdr:to>
    <xdr:graphicFrame macro="">
      <xdr:nvGraphicFramePr>
        <xdr:cNvPr id="58373" name="Chart 2">
          <a:extLst>
            <a:ext uri="{FF2B5EF4-FFF2-40B4-BE49-F238E27FC236}">
              <a16:creationId xmlns:a16="http://schemas.microsoft.com/office/drawing/2014/main" id="{5541D39A-A72A-4B72-59FB-07A5F6279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21</xdr:row>
      <xdr:rowOff>0</xdr:rowOff>
    </xdr:from>
    <xdr:to>
      <xdr:col>16</xdr:col>
      <xdr:colOff>238125</xdr:colOff>
      <xdr:row>21</xdr:row>
      <xdr:rowOff>0</xdr:rowOff>
    </xdr:to>
    <xdr:graphicFrame macro="">
      <xdr:nvGraphicFramePr>
        <xdr:cNvPr id="58374" name="Chart 3">
          <a:extLst>
            <a:ext uri="{FF2B5EF4-FFF2-40B4-BE49-F238E27FC236}">
              <a16:creationId xmlns:a16="http://schemas.microsoft.com/office/drawing/2014/main" id="{57C5541C-709E-C7B2-559C-8A3F17EDB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0</xdr:row>
      <xdr:rowOff>0</xdr:rowOff>
    </xdr:from>
    <xdr:to>
      <xdr:col>20</xdr:col>
      <xdr:colOff>485775</xdr:colOff>
      <xdr:row>17</xdr:row>
      <xdr:rowOff>66675</xdr:rowOff>
    </xdr:to>
    <xdr:graphicFrame macro="">
      <xdr:nvGraphicFramePr>
        <xdr:cNvPr id="63492" name="Chart 1">
          <a:extLst>
            <a:ext uri="{FF2B5EF4-FFF2-40B4-BE49-F238E27FC236}">
              <a16:creationId xmlns:a16="http://schemas.microsoft.com/office/drawing/2014/main" id="{8714BEBC-E63E-FBD9-4AD8-6072F1E27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76200</xdr:colOff>
      <xdr:row>0</xdr:row>
      <xdr:rowOff>161925</xdr:rowOff>
    </xdr:from>
    <xdr:to>
      <xdr:col>32</xdr:col>
      <xdr:colOff>466725</xdr:colOff>
      <xdr:row>19</xdr:row>
      <xdr:rowOff>9525</xdr:rowOff>
    </xdr:to>
    <xdr:graphicFrame macro="">
      <xdr:nvGraphicFramePr>
        <xdr:cNvPr id="63493" name="Chart 2">
          <a:extLst>
            <a:ext uri="{FF2B5EF4-FFF2-40B4-BE49-F238E27FC236}">
              <a16:creationId xmlns:a16="http://schemas.microsoft.com/office/drawing/2014/main" id="{EB6A8CC1-01D8-A6EC-4B7F-78047DCBD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123825</xdr:colOff>
      <xdr:row>21</xdr:row>
      <xdr:rowOff>0</xdr:rowOff>
    </xdr:from>
    <xdr:to>
      <xdr:col>16</xdr:col>
      <xdr:colOff>238125</xdr:colOff>
      <xdr:row>21</xdr:row>
      <xdr:rowOff>0</xdr:rowOff>
    </xdr:to>
    <xdr:graphicFrame macro="">
      <xdr:nvGraphicFramePr>
        <xdr:cNvPr id="63494" name="Chart 3">
          <a:extLst>
            <a:ext uri="{FF2B5EF4-FFF2-40B4-BE49-F238E27FC236}">
              <a16:creationId xmlns:a16="http://schemas.microsoft.com/office/drawing/2014/main" id="{46BAA637-E06B-1096-C1D1-BF217CA8B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88" TargetMode="External"/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konkoly.hu/cgi-bin/IBVS?2850" TargetMode="External"/><Relationship Id="rId21" Type="http://schemas.openxmlformats.org/officeDocument/2006/relationships/hyperlink" Target="http://vsolj.cetus-net.org/no45.pdf" TargetMode="External"/><Relationship Id="rId7" Type="http://schemas.openxmlformats.org/officeDocument/2006/relationships/hyperlink" Target="http://www.konkoly.hu/cgi-bin/IBVS?4104" TargetMode="External"/><Relationship Id="rId12" Type="http://schemas.openxmlformats.org/officeDocument/2006/relationships/hyperlink" Target="http://www.bav-astro.de/sfs/BAVM_link.php?BAVMnr=111" TargetMode="External"/><Relationship Id="rId17" Type="http://schemas.openxmlformats.org/officeDocument/2006/relationships/hyperlink" Target="http://vsolj.cetus-net.org/no42.pdf" TargetMode="External"/><Relationship Id="rId25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konkoly.hu/cgi-bin/IBVS?2850" TargetMode="External"/><Relationship Id="rId16" Type="http://schemas.openxmlformats.org/officeDocument/2006/relationships/hyperlink" Target="http://www.konkoly.hu/cgi-bin/IBVS?5378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104" TargetMode="External"/><Relationship Id="rId11" Type="http://schemas.openxmlformats.org/officeDocument/2006/relationships/hyperlink" Target="http://www.bav-astro.de/sfs/BAVM_link.php?BAVMnr=102" TargetMode="External"/><Relationship Id="rId24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2850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bav-astro.de/sfs/BAVM_link.php?BAVMnr=91" TargetMode="External"/><Relationship Id="rId19" Type="http://schemas.openxmlformats.org/officeDocument/2006/relationships/hyperlink" Target="http://vsolj.cetus-net.org/no44.pdf" TargetMode="External"/><Relationship Id="rId4" Type="http://schemas.openxmlformats.org/officeDocument/2006/relationships/hyperlink" Target="http://www.konkoly.hu/cgi-bin/IBVS?2850" TargetMode="External"/><Relationship Id="rId9" Type="http://schemas.openxmlformats.org/officeDocument/2006/relationships/hyperlink" Target="http://www.konkoly.hu/cgi-bin/IBVS?4388" TargetMode="External"/><Relationship Id="rId14" Type="http://schemas.openxmlformats.org/officeDocument/2006/relationships/hyperlink" Target="http://vsolj.cetus-net.org/no40.pdf" TargetMode="External"/><Relationship Id="rId22" Type="http://schemas.openxmlformats.org/officeDocument/2006/relationships/hyperlink" Target="http://vsolj.cetus-net.org/no48.pdf" TargetMode="External"/><Relationship Id="rId27" Type="http://schemas.openxmlformats.org/officeDocument/2006/relationships/hyperlink" Target="http://www.konkoly.hu/cgi-bin/IBVS?6042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2"/>
  </sheetPr>
  <dimension ref="A1:AE2274"/>
  <sheetViews>
    <sheetView tabSelected="1" workbookViewId="0">
      <pane xSplit="14" ySplit="22" topLeftCell="O365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10.7109375" customWidth="1"/>
    <col min="5" max="5" width="11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 ht="12.95" customHeight="1">
      <c r="A2" t="s">
        <v>28</v>
      </c>
      <c r="B2" s="21" t="s">
        <v>68</v>
      </c>
      <c r="E2" s="145" t="s">
        <v>451</v>
      </c>
      <c r="F2" s="144" t="s">
        <v>450</v>
      </c>
      <c r="S2">
        <v>-5000</v>
      </c>
      <c r="T2">
        <f>+D$11+D$12*S2+D$13*S2^2</f>
        <v>0.11133346137590031</v>
      </c>
    </row>
    <row r="3" spans="1:20" ht="12.95" customHeight="1" thickBot="1">
      <c r="C3" s="40" t="s">
        <v>65</v>
      </c>
      <c r="E3" s="133" t="s">
        <v>176</v>
      </c>
      <c r="F3" s="134">
        <v>1</v>
      </c>
      <c r="S3">
        <v>-2500</v>
      </c>
      <c r="T3">
        <f t="shared" ref="T3:T17" si="0">+D$11+D$12*S3+D$13*S3^2</f>
        <v>0.10029859936105451</v>
      </c>
    </row>
    <row r="4" spans="1:20" ht="12.95" customHeight="1" thickTop="1" thickBot="1">
      <c r="A4" s="7" t="s">
        <v>3</v>
      </c>
      <c r="C4" s="3">
        <v>29232.081999999999</v>
      </c>
      <c r="D4" s="4">
        <v>0.41620000000000001</v>
      </c>
      <c r="E4" s="139" t="s">
        <v>73</v>
      </c>
      <c r="F4" s="135">
        <f ca="1">NOW()+15018.5+$C$5/24</f>
        <v>60600.83125023148</v>
      </c>
      <c r="G4" s="11" t="str">
        <f>"G"&amp;E19</f>
        <v>G</v>
      </c>
      <c r="S4">
        <v>0</v>
      </c>
      <c r="T4">
        <f t="shared" si="0"/>
        <v>9.1151814518521168E-2</v>
      </c>
    </row>
    <row r="5" spans="1:20" ht="12.95" customHeight="1" thickTop="1">
      <c r="A5" s="24" t="s">
        <v>71</v>
      </c>
      <c r="B5" s="25"/>
      <c r="C5" s="26">
        <v>-9.5</v>
      </c>
      <c r="D5" s="25"/>
      <c r="E5" s="133" t="s">
        <v>177</v>
      </c>
      <c r="F5" s="135">
        <f ca="1">ROUND(2*($F$4-$C$7)/$C$8,0)/2+$F$3</f>
        <v>38365.5</v>
      </c>
      <c r="S5">
        <v>2500</v>
      </c>
      <c r="T5">
        <f t="shared" si="0"/>
        <v>8.3893106848300314E-2</v>
      </c>
    </row>
    <row r="6" spans="1:20" ht="12.95" customHeight="1">
      <c r="A6" s="7" t="s">
        <v>4</v>
      </c>
      <c r="E6" s="133" t="s">
        <v>74</v>
      </c>
      <c r="F6" s="135">
        <f ca="1">ROUND(2*($F$4-$C$15)/$C$16,0)/2+$F$3</f>
        <v>8612</v>
      </c>
      <c r="S6">
        <v>5000</v>
      </c>
      <c r="T6">
        <f t="shared" si="0"/>
        <v>7.8522476350391918E-2</v>
      </c>
    </row>
    <row r="7" spans="1:20" ht="12.95" customHeight="1">
      <c r="A7" t="s">
        <v>5</v>
      </c>
      <c r="C7">
        <v>44606.082000000002</v>
      </c>
      <c r="D7" s="131" t="s">
        <v>67</v>
      </c>
      <c r="E7" s="133" t="s">
        <v>447</v>
      </c>
      <c r="F7" s="136">
        <f ca="1">+$C$15+$C$16*$F$6-15018.5-$C$5/24</f>
        <v>45583.203483775796</v>
      </c>
      <c r="S7">
        <v>7500</v>
      </c>
      <c r="T7">
        <f t="shared" si="0"/>
        <v>7.5039923024796007E-2</v>
      </c>
    </row>
    <row r="8" spans="1:20" ht="12.95" customHeight="1">
      <c r="A8" t="s">
        <v>6</v>
      </c>
      <c r="C8">
        <v>0.41691785999999997</v>
      </c>
      <c r="D8" s="131" t="s">
        <v>66</v>
      </c>
      <c r="E8" s="137" t="s">
        <v>448</v>
      </c>
      <c r="F8" s="138">
        <f ca="1">+($C$15+$C$16*$F$6)-($C$16/2)-15018.5-$C$5/24</f>
        <v>45582.995043742085</v>
      </c>
      <c r="S8">
        <v>10000</v>
      </c>
      <c r="T8">
        <f t="shared" si="0"/>
        <v>7.3445446871512568E-2</v>
      </c>
    </row>
    <row r="9" spans="1:20" ht="12.95" customHeight="1">
      <c r="A9" s="89" t="s">
        <v>175</v>
      </c>
      <c r="B9" s="90">
        <v>68</v>
      </c>
      <c r="C9" s="89" t="str">
        <f>"F"&amp;B9</f>
        <v>F68</v>
      </c>
      <c r="D9" s="89" t="str">
        <f>"G"&amp;B9</f>
        <v>G68</v>
      </c>
      <c r="S9">
        <v>12500</v>
      </c>
      <c r="T9">
        <f t="shared" si="0"/>
        <v>7.3739047890541601E-2</v>
      </c>
    </row>
    <row r="10" spans="1:20" ht="12.95" customHeight="1" thickBot="1">
      <c r="A10" s="25"/>
      <c r="B10" s="25"/>
      <c r="C10" s="6" t="s">
        <v>24</v>
      </c>
      <c r="D10" s="6" t="s">
        <v>25</v>
      </c>
      <c r="E10" s="25"/>
      <c r="S10">
        <v>15000</v>
      </c>
      <c r="T10">
        <f t="shared" si="0"/>
        <v>7.5920726081883105E-2</v>
      </c>
    </row>
    <row r="11" spans="1:20" ht="12.95" customHeight="1">
      <c r="A11" s="25" t="s">
        <v>19</v>
      </c>
      <c r="B11" s="25"/>
      <c r="C11" s="83">
        <f ca="1">INTERCEPT(INDIRECT(D9):G994,INDIRECT(C9):$F994)</f>
        <v>1.2049834461763589</v>
      </c>
      <c r="D11" s="5">
        <f>+E11*F11</f>
        <v>9.1151814518521168E-2</v>
      </c>
      <c r="E11" s="77">
        <v>9.1151814518521168E-2</v>
      </c>
      <c r="F11">
        <v>1</v>
      </c>
      <c r="S11">
        <v>17500</v>
      </c>
      <c r="T11">
        <f t="shared" si="0"/>
        <v>7.9990481445537082E-2</v>
      </c>
    </row>
    <row r="12" spans="1:20" ht="12.95" customHeight="1">
      <c r="A12" s="25" t="s">
        <v>20</v>
      </c>
      <c r="B12" s="25"/>
      <c r="C12" s="83">
        <f ca="1">SLOPE(INDIRECT(D9):G994,INDIRECT(C9):$F994)</f>
        <v>-3.779257060219335E-5</v>
      </c>
      <c r="D12" s="5">
        <f>+E12*F12</f>
        <v>-3.2810985025508375E-6</v>
      </c>
      <c r="E12" s="78">
        <v>-3.2810985025508374E-2</v>
      </c>
      <c r="F12">
        <v>1E-4</v>
      </c>
      <c r="S12">
        <v>20000</v>
      </c>
      <c r="T12">
        <f t="shared" si="0"/>
        <v>8.5948313981503516E-2</v>
      </c>
    </row>
    <row r="13" spans="1:20" ht="12.95" customHeight="1" thickBot="1">
      <c r="A13" s="25" t="s">
        <v>23</v>
      </c>
      <c r="B13" s="25"/>
      <c r="C13" s="5" t="s">
        <v>17</v>
      </c>
      <c r="D13" s="5">
        <f>+E13*F13</f>
        <v>1.5104617378499775E-10</v>
      </c>
      <c r="E13" s="79">
        <v>1.5104617378499774E-2</v>
      </c>
      <c r="F13">
        <v>1E-8</v>
      </c>
      <c r="S13">
        <v>22500</v>
      </c>
      <c r="T13">
        <f t="shared" si="0"/>
        <v>9.3794223689782436E-2</v>
      </c>
    </row>
    <row r="14" spans="1:20" ht="12.95" customHeight="1">
      <c r="A14" s="25"/>
      <c r="B14" s="25"/>
      <c r="C14" s="25"/>
      <c r="D14" s="25"/>
      <c r="E14" s="25">
        <f>SUM(U21:U154)</f>
        <v>3.4275620780504452</v>
      </c>
      <c r="S14">
        <v>25000</v>
      </c>
      <c r="T14">
        <f t="shared" si="0"/>
        <v>0.10352821057037383</v>
      </c>
    </row>
    <row r="15" spans="1:20" ht="12.95" customHeight="1">
      <c r="A15" s="27" t="s">
        <v>21</v>
      </c>
      <c r="B15" s="25"/>
      <c r="C15" s="28">
        <f ca="1">(C7+C11)+(C8+C12)*INT(MAX(F21:F3522))</f>
        <v>57011.136509740485</v>
      </c>
      <c r="D15" s="11">
        <f>+C7+INT(MAX(F21:F1577))*C8+D11+D12*INT(MAX(F21:F4012))+D13*INT(MAX(F21:F4039)^2)</f>
        <v>57011.18325819949</v>
      </c>
      <c r="E15" s="29"/>
      <c r="F15" s="26"/>
      <c r="S15">
        <v>27500</v>
      </c>
      <c r="T15">
        <f t="shared" si="0"/>
        <v>0.11515027462327769</v>
      </c>
    </row>
    <row r="16" spans="1:20" ht="12.95" customHeight="1">
      <c r="A16" s="31" t="s">
        <v>7</v>
      </c>
      <c r="B16" s="25"/>
      <c r="C16" s="32">
        <f ca="1">+C8+C12</f>
        <v>0.41688006742939776</v>
      </c>
      <c r="D16" s="11">
        <f>+C8+D12+2*D13*MAX(F21:F885)</f>
        <v>0.41692356750825316</v>
      </c>
      <c r="E16" s="29"/>
      <c r="F16" s="30"/>
      <c r="S16">
        <v>30000</v>
      </c>
      <c r="T16">
        <f t="shared" si="0"/>
        <v>0.12866041584849403</v>
      </c>
    </row>
    <row r="17" spans="1:31" ht="12.95" customHeight="1" thickBot="1">
      <c r="A17" s="29" t="s">
        <v>69</v>
      </c>
      <c r="B17" s="25"/>
      <c r="C17" s="25">
        <f>COUNT(C21:C2180)</f>
        <v>363</v>
      </c>
      <c r="D17" s="29"/>
      <c r="E17" s="29"/>
      <c r="F17" s="30"/>
      <c r="S17">
        <v>32500</v>
      </c>
      <c r="T17">
        <f t="shared" si="0"/>
        <v>0.14405863424602283</v>
      </c>
    </row>
    <row r="18" spans="1:31" ht="12.95" customHeight="1" thickTop="1" thickBot="1">
      <c r="A18" s="7" t="s">
        <v>179</v>
      </c>
      <c r="B18" s="25"/>
      <c r="C18" s="34">
        <f ca="1">+C15</f>
        <v>57011.136509740485</v>
      </c>
      <c r="D18" s="35">
        <f ca="1">+C16</f>
        <v>0.41688006742939776</v>
      </c>
      <c r="E18" s="29"/>
      <c r="F18" s="11"/>
    </row>
    <row r="19" spans="1:31" ht="12.95" customHeight="1" thickTop="1" thickBot="1">
      <c r="A19" s="7" t="s">
        <v>178</v>
      </c>
      <c r="B19"/>
      <c r="C19" s="91">
        <f>+D15</f>
        <v>57011.18325819949</v>
      </c>
      <c r="D19" s="92">
        <f>+D16</f>
        <v>0.41692356750825316</v>
      </c>
      <c r="E19" s="29"/>
      <c r="F19" s="33"/>
    </row>
    <row r="20" spans="1:31" ht="12.95" customHeight="1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193</v>
      </c>
      <c r="I20" s="9" t="s">
        <v>46</v>
      </c>
      <c r="J20" s="9" t="s">
        <v>182</v>
      </c>
      <c r="K20" s="9" t="s">
        <v>56</v>
      </c>
      <c r="L20" s="9" t="s">
        <v>452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S20" s="8" t="s">
        <v>155</v>
      </c>
      <c r="T20" s="8" t="s">
        <v>156</v>
      </c>
      <c r="U20" s="8" t="s">
        <v>157</v>
      </c>
      <c r="V20" s="80" t="s">
        <v>152</v>
      </c>
    </row>
    <row r="21" spans="1:31" s="13" customFormat="1" ht="12.95" customHeight="1">
      <c r="A21" s="13" t="s">
        <v>15</v>
      </c>
      <c r="B21" s="14"/>
      <c r="C21" s="17">
        <v>29232.081999999999</v>
      </c>
      <c r="D21" s="17" t="s">
        <v>17</v>
      </c>
      <c r="E21" s="13">
        <f>+(C21-C$7)/C$8</f>
        <v>-36875.369167442252</v>
      </c>
      <c r="F21" s="13">
        <f>ROUND(2*E21,0)/2</f>
        <v>-36875.5</v>
      </c>
      <c r="G21" s="13">
        <f>+C21-(C$7+F21*C$8)</f>
        <v>5.4546429997571977E-2</v>
      </c>
      <c r="H21" s="13">
        <f>+G21</f>
        <v>5.4546429997571977E-2</v>
      </c>
      <c r="P21" s="13">
        <f>+D$11+D$12*F21+D$13*F21^2</f>
        <v>0.41753692711537049</v>
      </c>
      <c r="Q21" s="15">
        <f>+C21-15018.5</f>
        <v>14213.581999999999</v>
      </c>
      <c r="R21" s="13" t="s">
        <v>193</v>
      </c>
    </row>
    <row r="22" spans="1:31" s="13" customFormat="1" ht="12.95" customHeight="1">
      <c r="A22" s="13" t="s">
        <v>33</v>
      </c>
      <c r="B22" s="14"/>
      <c r="C22" s="17">
        <v>43515.315000000002</v>
      </c>
      <c r="D22" s="17"/>
      <c r="E22" s="13">
        <f>+(C22-C$7)/C$8</f>
        <v>-2616.2635488918604</v>
      </c>
      <c r="F22" s="13">
        <f>ROUND(2*E22,0)/2</f>
        <v>-2616.5</v>
      </c>
      <c r="G22" s="13">
        <f>+C22-(C$7+F22*C$8)</f>
        <v>9.8580689998925664E-2</v>
      </c>
      <c r="I22" s="13">
        <f>+G22</f>
        <v>9.8580689998925664E-2</v>
      </c>
      <c r="P22" s="13">
        <f>+D$11+D$12*F22+D$13*F22^2</f>
        <v>0.10077088176926359</v>
      </c>
      <c r="Q22" s="15">
        <f>+C22-15018.5</f>
        <v>28496.815000000002</v>
      </c>
      <c r="R22" s="13" t="s">
        <v>46</v>
      </c>
      <c r="S22" s="13">
        <f>+(P22-G22)^2</f>
        <v>4.7969399908559804E-6</v>
      </c>
      <c r="T22" s="13">
        <v>0.1</v>
      </c>
      <c r="U22" s="13">
        <f>+T22*S22</f>
        <v>4.7969399908559806E-7</v>
      </c>
      <c r="AA22" s="13">
        <v>6</v>
      </c>
      <c r="AC22" s="13" t="s">
        <v>32</v>
      </c>
      <c r="AE22" s="13" t="s">
        <v>34</v>
      </c>
    </row>
    <row r="23" spans="1:31" s="13" customFormat="1" ht="12.95" customHeight="1">
      <c r="A23" s="16" t="s">
        <v>1</v>
      </c>
      <c r="B23" s="14"/>
      <c r="C23" s="17">
        <v>43544.296999999999</v>
      </c>
      <c r="D23" s="17"/>
      <c r="E23" s="13">
        <f>+(C23-C$7)/C$8</f>
        <v>-2546.7486569177045</v>
      </c>
      <c r="F23" s="101">
        <f>ROUND(2*E23,0)/2-0.5</f>
        <v>-2547</v>
      </c>
      <c r="G23" s="13">
        <f>+C23-(C$7+F23*C$8)</f>
        <v>0.10478941999463132</v>
      </c>
      <c r="I23" s="13">
        <f>+G23</f>
        <v>0.10478941999463132</v>
      </c>
      <c r="P23" s="13">
        <f>+D$11+D$12*F23+D$13*F23^2</f>
        <v>0.10048864050251176</v>
      </c>
      <c r="Q23" s="15">
        <f>+C23-15018.5</f>
        <v>28525.796999999999</v>
      </c>
      <c r="R23" t="s">
        <v>46</v>
      </c>
      <c r="S23" s="13">
        <f>+(P23-G23)^2</f>
        <v>1.8496704239836162E-5</v>
      </c>
      <c r="T23" s="13">
        <v>0.1</v>
      </c>
      <c r="U23" s="13">
        <f>+T23*S23</f>
        <v>1.8496704239836164E-6</v>
      </c>
      <c r="AA23" s="17" t="s">
        <v>46</v>
      </c>
      <c r="AB23" s="17" t="s">
        <v>47</v>
      </c>
    </row>
    <row r="24" spans="1:31" s="13" customFormat="1" ht="12.95" customHeight="1">
      <c r="A24" s="16" t="s">
        <v>1</v>
      </c>
      <c r="B24" s="14" t="s">
        <v>40</v>
      </c>
      <c r="C24" s="17">
        <v>43749.631000000001</v>
      </c>
      <c r="D24" s="17"/>
      <c r="E24" s="13">
        <f>+(C24-C$7)/C$8</f>
        <v>-2054.2439702631136</v>
      </c>
      <c r="F24" s="101">
        <f>ROUND(2*E24,0)/2-0.5</f>
        <v>-2054.5</v>
      </c>
      <c r="G24" s="13">
        <f>+C24-(C$7+F24*C$8)</f>
        <v>0.10674337000091327</v>
      </c>
      <c r="I24" s="13">
        <f>+G24</f>
        <v>0.10674337000091327</v>
      </c>
      <c r="P24" s="13">
        <f>+D$11+D$12*F24+D$13*F24^2</f>
        <v>9.8530392797934671E-2</v>
      </c>
      <c r="Q24" s="15">
        <f>+C24-15018.5</f>
        <v>28731.131000000001</v>
      </c>
      <c r="R24" t="s">
        <v>46</v>
      </c>
      <c r="S24" s="13">
        <f>+(P24-G24)^2</f>
        <v>6.7452994536646224E-5</v>
      </c>
      <c r="T24" s="13">
        <v>0.1</v>
      </c>
      <c r="U24" s="13">
        <f>+T24*S24</f>
        <v>6.7452994536646228E-6</v>
      </c>
      <c r="AA24" s="17" t="s">
        <v>46</v>
      </c>
      <c r="AB24" s="17" t="s">
        <v>48</v>
      </c>
    </row>
    <row r="25" spans="1:31" s="13" customFormat="1" ht="12.95" customHeight="1">
      <c r="A25" s="16" t="s">
        <v>1</v>
      </c>
      <c r="B25" s="14" t="s">
        <v>40</v>
      </c>
      <c r="C25" s="17">
        <v>43764.646000000001</v>
      </c>
      <c r="D25" s="17"/>
      <c r="E25" s="13">
        <f>+(C25-C$7)/C$8</f>
        <v>-2018.229681981006</v>
      </c>
      <c r="F25" s="101">
        <f>ROUND(2*E25,0)/2-0.5</f>
        <v>-2018.5</v>
      </c>
      <c r="G25" s="13">
        <f>+C25-(C$7+F25*C$8)</f>
        <v>0.11270040999806952</v>
      </c>
      <c r="I25" s="13">
        <f>+G25</f>
        <v>0.11270040999806952</v>
      </c>
      <c r="P25" s="13">
        <f>+D$11+D$12*F25+D$13*F25^2</f>
        <v>9.839012565347309E-2</v>
      </c>
      <c r="Q25" s="15">
        <f>+C25-15018.5</f>
        <v>28746.146000000001</v>
      </c>
      <c r="R25" t="s">
        <v>46</v>
      </c>
      <c r="S25" s="13">
        <f>+(P25-G25)^2</f>
        <v>2.0478423802320161E-4</v>
      </c>
      <c r="T25" s="13">
        <v>0.1</v>
      </c>
      <c r="U25" s="13">
        <f>+T25*S25</f>
        <v>2.0478423802320162E-5</v>
      </c>
      <c r="AA25" s="17" t="s">
        <v>46</v>
      </c>
      <c r="AB25" s="17" t="s">
        <v>49</v>
      </c>
    </row>
    <row r="26" spans="1:31" s="13" customFormat="1" ht="12.95" customHeight="1">
      <c r="A26" s="16" t="s">
        <v>1</v>
      </c>
      <c r="B26" s="14"/>
      <c r="C26" s="17">
        <v>43773.603000000003</v>
      </c>
      <c r="D26" s="17"/>
      <c r="E26" s="13">
        <f>+(C26-C$7)/C$8</f>
        <v>-1996.7458338196388</v>
      </c>
      <c r="F26" s="101">
        <f>ROUND(2*E26,0)/2-0.5</f>
        <v>-1997</v>
      </c>
      <c r="G26" s="13">
        <f>+C26-(C$7+F26*C$8)</f>
        <v>0.10596642000018619</v>
      </c>
      <c r="I26" s="13">
        <f>+G26</f>
        <v>0.10596642000018619</v>
      </c>
      <c r="P26" s="13">
        <f>+D$11+D$12*F26+D$13*F26^2</f>
        <v>9.8306541728585328E-2</v>
      </c>
      <c r="Q26" s="15">
        <f>+C26-15018.5</f>
        <v>28755.103000000003</v>
      </c>
      <c r="R26" t="s">
        <v>46</v>
      </c>
      <c r="S26" s="13">
        <f>+(P26-G26)^2</f>
        <v>5.8673735135743002E-5</v>
      </c>
      <c r="T26" s="13">
        <v>0.1</v>
      </c>
      <c r="U26" s="13">
        <f>+T26*S26</f>
        <v>5.8673735135743009E-6</v>
      </c>
      <c r="AA26" s="17" t="s">
        <v>46</v>
      </c>
      <c r="AB26" s="17" t="s">
        <v>49</v>
      </c>
    </row>
    <row r="27" spans="1:31" s="13" customFormat="1" ht="12.95" customHeight="1">
      <c r="A27" s="16" t="s">
        <v>1</v>
      </c>
      <c r="B27" s="45"/>
      <c r="C27" s="12">
        <v>43783.603000000003</v>
      </c>
      <c r="D27" s="12"/>
      <c r="E27" s="13">
        <f>+(C27-C$7)/C$8</f>
        <v>-1972.760293838214</v>
      </c>
      <c r="F27" s="13">
        <f>ROUND(2*E27,0)/2</f>
        <v>-1973</v>
      </c>
      <c r="G27" s="13">
        <f>+C27-(C$7+F27*C$8)</f>
        <v>9.9937780003529042E-2</v>
      </c>
      <c r="I27" s="13">
        <f>+G27</f>
        <v>9.9937780003529042E-2</v>
      </c>
      <c r="P27" s="13">
        <f>+D$11+D$12*F27+D$13*F27^2</f>
        <v>9.8213403685085868E-2</v>
      </c>
      <c r="Q27" s="15">
        <f>+C27-15018.5</f>
        <v>28765.103000000003</v>
      </c>
      <c r="R27" t="s">
        <v>46</v>
      </c>
      <c r="S27" s="13">
        <f>+(P27-G27)^2</f>
        <v>2.9734736876076355E-6</v>
      </c>
      <c r="T27" s="13">
        <v>0.1</v>
      </c>
      <c r="U27" s="13">
        <f>+T27*S27</f>
        <v>2.9734736876076358E-7</v>
      </c>
      <c r="AA27" s="17" t="s">
        <v>46</v>
      </c>
      <c r="AB27" s="17" t="s">
        <v>49</v>
      </c>
    </row>
    <row r="28" spans="1:31" s="13" customFormat="1" ht="12.95" customHeight="1">
      <c r="A28" s="16" t="s">
        <v>1</v>
      </c>
      <c r="B28" s="45" t="s">
        <v>40</v>
      </c>
      <c r="C28" s="12">
        <v>43812.538999999997</v>
      </c>
      <c r="D28" s="12"/>
      <c r="E28" s="13">
        <f>+(C28-C$7)/C$8</f>
        <v>-1903.3557353479775</v>
      </c>
      <c r="F28" s="13">
        <f>ROUND(2*E28,0)/2</f>
        <v>-1903.5</v>
      </c>
      <c r="P28" s="13">
        <f>+D$11+D$12*F28+D$13*F28^2</f>
        <v>9.794467296991749E-2</v>
      </c>
      <c r="Q28" s="15">
        <f>+C28-15018.5</f>
        <v>28794.038999999997</v>
      </c>
      <c r="R28" t="s">
        <v>46</v>
      </c>
      <c r="U28" s="13">
        <f>+T28*S28</f>
        <v>0</v>
      </c>
      <c r="V28" s="20">
        <v>5.6000800032052211E-3</v>
      </c>
      <c r="AA28" s="17" t="s">
        <v>46</v>
      </c>
      <c r="AB28" s="17" t="s">
        <v>49</v>
      </c>
    </row>
    <row r="29" spans="1:31" ht="12.95" customHeight="1">
      <c r="A29" s="93" t="s">
        <v>181</v>
      </c>
      <c r="B29" s="94" t="s">
        <v>42</v>
      </c>
      <c r="C29" s="93">
        <v>44603.670910000001</v>
      </c>
      <c r="D29" s="93" t="s">
        <v>182</v>
      </c>
      <c r="E29" s="13">
        <f>+(C29-C$7)/C$8</f>
        <v>-5.7831295593847258</v>
      </c>
      <c r="F29" s="13">
        <f>ROUND(2*E29,0)/2</f>
        <v>-6</v>
      </c>
      <c r="G29" s="13">
        <f>+C29-(C$7+F29*C$8)</f>
        <v>9.0417159997741692E-2</v>
      </c>
      <c r="H29" s="13"/>
      <c r="I29" s="13"/>
      <c r="J29" s="13">
        <f>+G29</f>
        <v>9.0417159997741692E-2</v>
      </c>
      <c r="K29" s="13"/>
      <c r="L29" s="13"/>
      <c r="M29" s="13"/>
      <c r="N29" s="13"/>
      <c r="O29" s="13">
        <f ca="1">+C$11+C$12*$F29</f>
        <v>1.2052102015999719</v>
      </c>
      <c r="P29" s="13">
        <f>+D$11+D$12*F29+D$13*F29^2</f>
        <v>9.117150654719873E-2</v>
      </c>
      <c r="Q29" s="15">
        <f>+C29-15018.5</f>
        <v>29585.170910000001</v>
      </c>
      <c r="R29" t="s">
        <v>182</v>
      </c>
      <c r="S29" s="13">
        <f>+(P29-G29)^2</f>
        <v>5.6903871667774009E-7</v>
      </c>
      <c r="T29" s="13">
        <v>1</v>
      </c>
      <c r="U29" s="13">
        <f>+T29*S29</f>
        <v>5.6903871667774009E-7</v>
      </c>
    </row>
    <row r="30" spans="1:31">
      <c r="A30" s="93" t="s">
        <v>181</v>
      </c>
      <c r="B30" s="94" t="s">
        <v>40</v>
      </c>
      <c r="C30" s="93">
        <v>44604.714590000003</v>
      </c>
      <c r="D30" s="93" t="s">
        <v>182</v>
      </c>
      <c r="E30" s="13">
        <f>+(C30-C$7)/C$8</f>
        <v>-3.2798067225974123</v>
      </c>
      <c r="F30" s="13">
        <f>ROUND(2*E30,0)/2</f>
        <v>-3.5</v>
      </c>
      <c r="G30" s="13">
        <f>+C30-(C$7+F30*C$8)</f>
        <v>9.1802510003617499E-2</v>
      </c>
      <c r="H30" s="13"/>
      <c r="I30" s="13"/>
      <c r="J30" s="13">
        <f>+G30</f>
        <v>9.1802510003617499E-2</v>
      </c>
      <c r="K30" s="13"/>
      <c r="L30" s="13"/>
      <c r="M30" s="13"/>
      <c r="N30" s="13"/>
      <c r="O30" s="13">
        <f ca="1">+C$11+C$12*$F30</f>
        <v>1.2051157201734666</v>
      </c>
      <c r="P30" s="13">
        <f>+D$11+D$12*F30+D$13*F30^2</f>
        <v>9.1163300213595713E-2</v>
      </c>
      <c r="Q30" s="15">
        <f>+C30-15018.5</f>
        <v>29586.214590000003</v>
      </c>
      <c r="R30" t="s">
        <v>182</v>
      </c>
      <c r="S30" s="13">
        <f>+(P30-G30)^2</f>
        <v>4.085891556596955E-7</v>
      </c>
      <c r="T30" s="13">
        <v>1</v>
      </c>
      <c r="U30" s="13">
        <f>+T30*S30</f>
        <v>4.085891556596955E-7</v>
      </c>
    </row>
    <row r="31" spans="1:31">
      <c r="A31" s="131" t="s">
        <v>67</v>
      </c>
      <c r="B31" s="132"/>
      <c r="C31" s="23">
        <v>44606.082000000002</v>
      </c>
      <c r="D31" s="88"/>
      <c r="E31" s="13">
        <f>+(C31-C$7)/C$8</f>
        <v>0</v>
      </c>
      <c r="F31" s="13">
        <f>ROUND(2*E31,0)/2</f>
        <v>0</v>
      </c>
      <c r="G31" s="13">
        <f>+C31-(C$7+F31*C$8)</f>
        <v>0</v>
      </c>
      <c r="H31" s="13"/>
      <c r="I31" s="13"/>
      <c r="J31" s="13"/>
      <c r="K31" s="13">
        <f>+G31</f>
        <v>0</v>
      </c>
      <c r="L31" s="13"/>
      <c r="M31" s="13"/>
      <c r="N31" s="13"/>
      <c r="O31" s="13">
        <f ca="1">+C$11+C$12*$F31</f>
        <v>1.2049834461763589</v>
      </c>
      <c r="P31" s="13">
        <f>+D$11+D$12*F31+D$13*F31^2</f>
        <v>9.1151814518521168E-2</v>
      </c>
      <c r="Q31" s="15">
        <f>+C31-15018.5</f>
        <v>29587.582000000002</v>
      </c>
      <c r="R31" t="s">
        <v>56</v>
      </c>
      <c r="S31" s="13">
        <f>+(P31-G31)^2</f>
        <v>8.3086532900188866E-3</v>
      </c>
      <c r="T31" s="13">
        <v>1</v>
      </c>
      <c r="U31" s="13">
        <f>+T31*S31</f>
        <v>8.3086532900188866E-3</v>
      </c>
      <c r="Y31" s="13"/>
      <c r="Z31" s="13"/>
      <c r="AA31" s="17" t="s">
        <v>50</v>
      </c>
      <c r="AB31" s="17" t="s">
        <v>51</v>
      </c>
      <c r="AC31" s="13"/>
      <c r="AD31" s="13"/>
      <c r="AE31" s="13"/>
    </row>
    <row r="32" spans="1:31">
      <c r="A32" s="93" t="s">
        <v>181</v>
      </c>
      <c r="B32" s="94" t="s">
        <v>42</v>
      </c>
      <c r="C32" s="93">
        <v>44606.589359999998</v>
      </c>
      <c r="D32" s="93" t="s">
        <v>182</v>
      </c>
      <c r="E32" s="13">
        <f>+(C32-C$7)/C$8</f>
        <v>1.2169303564878937</v>
      </c>
      <c r="F32" s="13">
        <f>ROUND(2*E32,0)/2</f>
        <v>1</v>
      </c>
      <c r="G32" s="13">
        <f>+C32-(C$7+F32*C$8)</f>
        <v>9.0442139997321647E-2</v>
      </c>
      <c r="H32" s="13"/>
      <c r="I32" s="13"/>
      <c r="J32" s="13">
        <f>+G32</f>
        <v>9.0442139997321647E-2</v>
      </c>
      <c r="K32" s="13"/>
      <c r="L32" s="13"/>
      <c r="M32" s="13"/>
      <c r="N32" s="13"/>
      <c r="O32" s="13">
        <f ca="1">+C$11+C$12*$F32</f>
        <v>1.2049456536057568</v>
      </c>
      <c r="P32" s="13">
        <f>+D$11+D$12*F32+D$13*F32^2</f>
        <v>9.1148533571064796E-2</v>
      </c>
      <c r="Q32" s="15">
        <f>+C32-15018.5</f>
        <v>29588.089359999998</v>
      </c>
      <c r="R32" t="s">
        <v>182</v>
      </c>
      <c r="S32" s="13">
        <f>+(P32-G32)^2</f>
        <v>4.9899188102561882E-7</v>
      </c>
      <c r="T32" s="13">
        <v>1</v>
      </c>
      <c r="U32" s="13">
        <f>+T32*S32</f>
        <v>4.9899188102561882E-7</v>
      </c>
      <c r="W32" s="13"/>
      <c r="X32" s="13"/>
      <c r="Y32" s="13"/>
      <c r="Z32" s="13"/>
      <c r="AA32" s="17" t="s">
        <v>50</v>
      </c>
      <c r="AB32" s="17" t="s">
        <v>52</v>
      </c>
      <c r="AC32" s="13"/>
      <c r="AD32" s="13"/>
      <c r="AE32" s="13"/>
    </row>
    <row r="33" spans="1:31" s="13" customFormat="1">
      <c r="A33" s="93" t="s">
        <v>181</v>
      </c>
      <c r="B33" s="94" t="s">
        <v>40</v>
      </c>
      <c r="C33" s="93">
        <v>44607.632749999997</v>
      </c>
      <c r="D33" s="93" t="s">
        <v>182</v>
      </c>
      <c r="E33" s="13">
        <f>+(C33-C$7)/C$8</f>
        <v>3.7195576126071401</v>
      </c>
      <c r="F33" s="13">
        <f>ROUND(2*E33,0)/2</f>
        <v>3.5</v>
      </c>
      <c r="G33" s="13">
        <f>+C33-(C$7+F33*C$8)</f>
        <v>9.1537489992333576E-2</v>
      </c>
      <c r="J33" s="13">
        <f>+G33</f>
        <v>9.1537489992333576E-2</v>
      </c>
      <c r="O33" s="13">
        <f ca="1">+C$11+C$12*$F33</f>
        <v>1.2048511721792512</v>
      </c>
      <c r="P33" s="13">
        <f>+D$11+D$12*F33+D$13*F33^2</f>
        <v>9.1140332524077869E-2</v>
      </c>
      <c r="Q33" s="15">
        <f>+C33-15018.5</f>
        <v>29589.132749999997</v>
      </c>
      <c r="R33" t="s">
        <v>182</v>
      </c>
      <c r="S33" s="13">
        <f>+(P33-G33)^2</f>
        <v>1.5773405459128306E-7</v>
      </c>
      <c r="T33" s="13">
        <v>1</v>
      </c>
      <c r="U33" s="13">
        <f>+T33*S33</f>
        <v>1.5773405459128306E-7</v>
      </c>
      <c r="V33"/>
      <c r="AA33" s="17" t="s">
        <v>46</v>
      </c>
      <c r="AB33" s="17" t="s">
        <v>53</v>
      </c>
    </row>
    <row r="34" spans="1:31" s="13" customFormat="1">
      <c r="A34" s="16" t="s">
        <v>1</v>
      </c>
      <c r="B34" s="14" t="s">
        <v>40</v>
      </c>
      <c r="C34" s="17">
        <v>45298.874499999998</v>
      </c>
      <c r="D34" s="17"/>
      <c r="E34" s="13">
        <f>+(C34-C$7)/C$8</f>
        <v>1661.7002207581031</v>
      </c>
      <c r="F34" s="13">
        <f>ROUND(2*E34,0)/2</f>
        <v>1661.5</v>
      </c>
      <c r="G34" s="13">
        <f>+C34-(C$7+F34*C$8)</f>
        <v>8.3475609993911348E-2</v>
      </c>
      <c r="J34" s="13">
        <f>+G34</f>
        <v>8.3475609993911348E-2</v>
      </c>
      <c r="P34" s="13">
        <f>+D$11+D$12*F34+D$13*F34^2</f>
        <v>8.6117244742814236E-2</v>
      </c>
      <c r="Q34" s="15">
        <f>+C34-15018.5</f>
        <v>30280.374499999998</v>
      </c>
      <c r="R34" t="s">
        <v>182</v>
      </c>
      <c r="S34" s="13">
        <f>+(P34-G34)^2</f>
        <v>6.9782341466112236E-6</v>
      </c>
      <c r="T34" s="13">
        <v>1</v>
      </c>
      <c r="U34" s="13">
        <f>+T34*S34</f>
        <v>6.9782341466112236E-6</v>
      </c>
      <c r="AA34" s="17" t="s">
        <v>46</v>
      </c>
      <c r="AB34" s="17" t="s">
        <v>53</v>
      </c>
    </row>
    <row r="35" spans="1:31" s="13" customFormat="1">
      <c r="A35" s="16" t="s">
        <v>1</v>
      </c>
      <c r="B35" s="14" t="s">
        <v>40</v>
      </c>
      <c r="C35" s="17">
        <v>45299.917000000001</v>
      </c>
      <c r="D35" s="17"/>
      <c r="E35" s="13">
        <f>+(C35-C$7)/C$8</f>
        <v>1664.2007133011743</v>
      </c>
      <c r="F35" s="13">
        <f>ROUND(2*E35,0)/2</f>
        <v>1664</v>
      </c>
      <c r="G35" s="13">
        <f>+C35-(C$7+F35*C$8)</f>
        <v>8.3680960000492632E-2</v>
      </c>
      <c r="J35" s="13">
        <f>+G35</f>
        <v>8.3680960000492632E-2</v>
      </c>
      <c r="P35" s="13">
        <f>+D$11+D$12*F35+D$13*F35^2</f>
        <v>8.6110297756685161E-2</v>
      </c>
      <c r="Q35" s="15">
        <f>+C35-15018.5</f>
        <v>30281.417000000001</v>
      </c>
      <c r="R35" t="s">
        <v>182</v>
      </c>
      <c r="S35" s="13">
        <f>+(P35-G35)^2</f>
        <v>5.901681933662551E-6</v>
      </c>
      <c r="T35" s="13">
        <v>1</v>
      </c>
      <c r="U35" s="13">
        <f>+T35*S35</f>
        <v>5.901681933662551E-6</v>
      </c>
      <c r="AA35" s="17" t="s">
        <v>46</v>
      </c>
      <c r="AB35" s="17" t="s">
        <v>53</v>
      </c>
    </row>
    <row r="36" spans="1:31" s="13" customFormat="1">
      <c r="A36" s="16" t="s">
        <v>1</v>
      </c>
      <c r="B36" s="14" t="s">
        <v>40</v>
      </c>
      <c r="C36" s="17">
        <v>45300.959900000002</v>
      </c>
      <c r="D36" s="17"/>
      <c r="E36" s="13">
        <f>+(C36-C$7)/C$8</f>
        <v>1666.7021652658382</v>
      </c>
      <c r="F36" s="13">
        <f>ROUND(2*E36,0)/2</f>
        <v>1666.5</v>
      </c>
      <c r="G36" s="13">
        <f>+C36-(C$7+F36*C$8)</f>
        <v>8.4286309996969067E-2</v>
      </c>
      <c r="J36" s="13">
        <f>+G36</f>
        <v>8.4286309996969067E-2</v>
      </c>
      <c r="P36" s="13">
        <f>+D$11+D$12*F36+D$13*F36^2</f>
        <v>8.6103352658633267E-2</v>
      </c>
      <c r="Q36" s="15">
        <f>+C36-15018.5</f>
        <v>30282.459900000002</v>
      </c>
      <c r="R36" t="s">
        <v>182</v>
      </c>
      <c r="S36" s="13">
        <f>+(P36-G36)^2</f>
        <v>3.3016440343077221E-6</v>
      </c>
      <c r="T36" s="13">
        <v>1</v>
      </c>
      <c r="U36" s="13">
        <f>+T36*S36</f>
        <v>3.3016440343077221E-6</v>
      </c>
      <c r="AA36" s="17" t="s">
        <v>46</v>
      </c>
      <c r="AB36" s="17" t="s">
        <v>54</v>
      </c>
    </row>
    <row r="37" spans="1:31" s="13" customFormat="1">
      <c r="A37" s="16" t="s">
        <v>1</v>
      </c>
      <c r="B37" s="14"/>
      <c r="C37" s="17">
        <v>47118.495000000003</v>
      </c>
      <c r="D37" s="17"/>
      <c r="E37" s="13">
        <f>+(C37-C$7)/C$8</f>
        <v>6026.1582461351036</v>
      </c>
      <c r="F37" s="13">
        <f>ROUND(2*E37,0)/2</f>
        <v>6026</v>
      </c>
      <c r="P37" s="13">
        <f>+D$11+D$12*F37+D$13*F37^2</f>
        <v>7.6864805711844134E-2</v>
      </c>
      <c r="Q37" s="15">
        <f>+C37-15018.5</f>
        <v>32099.995000000003</v>
      </c>
      <c r="R37" t="s">
        <v>46</v>
      </c>
      <c r="U37" s="13">
        <f>+T37*S37</f>
        <v>0</v>
      </c>
      <c r="V37" s="20">
        <v>1.1429210004280321E-2</v>
      </c>
      <c r="AA37" s="17" t="s">
        <v>46</v>
      </c>
      <c r="AB37" s="17" t="s">
        <v>55</v>
      </c>
    </row>
    <row r="38" spans="1:31" s="13" customFormat="1">
      <c r="A38" s="16" t="s">
        <v>1</v>
      </c>
      <c r="B38" s="14"/>
      <c r="C38" s="17">
        <v>47141.440000000002</v>
      </c>
      <c r="D38" s="17"/>
      <c r="E38" s="13">
        <f>+(C38-C$7)/C$8</f>
        <v>6081.193067622482</v>
      </c>
      <c r="F38" s="13">
        <f>ROUND(2*E38,0)/2</f>
        <v>6081</v>
      </c>
      <c r="G38" s="13">
        <f>+C38-(C$7+F38*C$8)</f>
        <v>8.0493339999520686E-2</v>
      </c>
      <c r="I38" s="13">
        <f>+G38</f>
        <v>8.0493339999520686E-2</v>
      </c>
      <c r="P38" s="13">
        <f>+D$11+D$12*F38+D$13*F38^2</f>
        <v>7.6784924675634664E-2</v>
      </c>
      <c r="Q38" s="15">
        <f>+C38-15018.5</f>
        <v>32122.940000000002</v>
      </c>
      <c r="R38" t="s">
        <v>46</v>
      </c>
      <c r="S38" s="13">
        <f>+(P38-G38)^2</f>
        <v>1.3752344214432668E-5</v>
      </c>
      <c r="T38" s="13">
        <v>0.1</v>
      </c>
      <c r="U38" s="13">
        <f>+T38*S38</f>
        <v>1.375234421443267E-6</v>
      </c>
      <c r="AA38" s="17" t="s">
        <v>56</v>
      </c>
      <c r="AB38" s="17" t="s">
        <v>57</v>
      </c>
    </row>
    <row r="39" spans="1:31" s="13" customFormat="1">
      <c r="A39" s="16" t="s">
        <v>1</v>
      </c>
      <c r="B39" s="14"/>
      <c r="C39" s="17">
        <v>47151.415000000001</v>
      </c>
      <c r="D39" s="17"/>
      <c r="E39" s="13">
        <f>+(C39-C$7)/C$8</f>
        <v>6105.1186437539491</v>
      </c>
      <c r="F39" s="13">
        <f>ROUND(2*E39,0)/2</f>
        <v>6105</v>
      </c>
      <c r="P39" s="13">
        <f>+D$11+D$12*F39+D$13*F39^2</f>
        <v>7.6750353879743299E-2</v>
      </c>
      <c r="Q39" s="15">
        <f>+C39-15018.5</f>
        <v>32132.915000000001</v>
      </c>
      <c r="R39" t="s">
        <v>46</v>
      </c>
      <c r="U39" s="13">
        <f>+T39*S39</f>
        <v>0</v>
      </c>
      <c r="V39" s="20">
        <v>-5.0817299998016097E-3</v>
      </c>
      <c r="AA39" s="17" t="s">
        <v>50</v>
      </c>
      <c r="AB39" s="17" t="s">
        <v>58</v>
      </c>
    </row>
    <row r="40" spans="1:31" s="13" customFormat="1">
      <c r="A40" s="16" t="s">
        <v>1</v>
      </c>
      <c r="B40" s="14"/>
      <c r="C40" s="17">
        <v>47207.315999999999</v>
      </c>
      <c r="D40" s="17"/>
      <c r="E40" s="13">
        <f>+(C40-C$7)/C$8</f>
        <v>6239.2002108041061</v>
      </c>
      <c r="F40" s="13">
        <f>ROUND(2*E40,0)/2</f>
        <v>6239</v>
      </c>
      <c r="G40" s="13">
        <f>+C40-(C$7+F40*C$8)</f>
        <v>8.3471459998690989E-2</v>
      </c>
      <c r="I40" s="13">
        <f>+G40</f>
        <v>8.3471459998690989E-2</v>
      </c>
      <c r="P40" s="13">
        <f>+D$11+D$12*F40+D$13*F40^2</f>
        <v>7.6560531552274561E-2</v>
      </c>
      <c r="Q40" s="15">
        <f>+C40-15018.5</f>
        <v>32188.815999999999</v>
      </c>
      <c r="R40" t="s">
        <v>46</v>
      </c>
      <c r="S40" s="13">
        <f>+(P40-G40)^2</f>
        <v>4.7760931991487786E-5</v>
      </c>
      <c r="T40" s="13">
        <v>0.1</v>
      </c>
      <c r="U40" s="13">
        <f>+T40*S40</f>
        <v>4.7760931991487791E-6</v>
      </c>
      <c r="AA40" s="17" t="s">
        <v>50</v>
      </c>
      <c r="AB40" s="17" t="s">
        <v>58</v>
      </c>
    </row>
    <row r="41" spans="1:31" s="13" customFormat="1">
      <c r="A41" s="16" t="s">
        <v>1</v>
      </c>
      <c r="B41" s="14"/>
      <c r="C41" s="17">
        <v>47535.427000000003</v>
      </c>
      <c r="D41" s="17"/>
      <c r="E41" s="13">
        <f>+(C41-C$7)/C$8</f>
        <v>7026.1921616886393</v>
      </c>
      <c r="F41" s="13">
        <f>ROUND(2*E41,0)/2</f>
        <v>7026</v>
      </c>
      <c r="G41" s="13">
        <f>+C41-(C$7+F41*C$8)</f>
        <v>8.0115640004805755E-2</v>
      </c>
      <c r="I41" s="13">
        <f>+G41</f>
        <v>8.0115640004805755E-2</v>
      </c>
      <c r="P41" s="13">
        <f>+D$11+D$12*F41+D$13*F41^2</f>
        <v>7.5555161869535092E-2</v>
      </c>
      <c r="Q41" s="15">
        <f>+C41-15018.5</f>
        <v>32516.927000000003</v>
      </c>
      <c r="R41" t="s">
        <v>46</v>
      </c>
      <c r="S41" s="13">
        <f>+(P41-G41)^2</f>
        <v>2.0797960822281778E-5</v>
      </c>
      <c r="T41" s="13">
        <v>0.1</v>
      </c>
      <c r="U41" s="13">
        <f>+T41*S41</f>
        <v>2.0797960822281779E-6</v>
      </c>
      <c r="AA41" s="17" t="s">
        <v>56</v>
      </c>
      <c r="AB41" s="17" t="s">
        <v>59</v>
      </c>
    </row>
    <row r="42" spans="1:31" s="13" customFormat="1">
      <c r="A42" s="16" t="s">
        <v>1</v>
      </c>
      <c r="B42" s="14"/>
      <c r="C42" s="17">
        <v>48286.29</v>
      </c>
      <c r="D42" s="17"/>
      <c r="E42" s="13">
        <f>+(C42-C$7)/C$8</f>
        <v>8827.1776123958789</v>
      </c>
      <c r="F42" s="13">
        <f>ROUND(2*E42,0)/2</f>
        <v>8827</v>
      </c>
      <c r="G42" s="13">
        <f>+C42-(C$7+F42*C$8)</f>
        <v>7.4049779999768361E-2</v>
      </c>
      <c r="K42" s="13">
        <f>+G42</f>
        <v>7.4049779999768361E-2</v>
      </c>
      <c r="P42" s="13">
        <f>+D$11+D$12*F42+D$13*F42^2</f>
        <v>7.3958460988858471E-2</v>
      </c>
      <c r="Q42" s="15">
        <f>+C42-15018.5</f>
        <v>33267.79</v>
      </c>
      <c r="R42" t="s">
        <v>56</v>
      </c>
      <c r="S42" s="13">
        <f>+(P42-G42)^2</f>
        <v>8.3391617535606954E-9</v>
      </c>
      <c r="T42" s="13">
        <v>1</v>
      </c>
      <c r="U42" s="13">
        <f>+T42*S42</f>
        <v>8.3391617535606954E-9</v>
      </c>
      <c r="AA42" s="13">
        <v>23</v>
      </c>
      <c r="AC42" s="13" t="s">
        <v>35</v>
      </c>
      <c r="AE42" s="13" t="s">
        <v>34</v>
      </c>
    </row>
    <row r="43" spans="1:31" s="13" customFormat="1">
      <c r="A43" s="16" t="s">
        <v>1</v>
      </c>
      <c r="B43" s="14" t="s">
        <v>42</v>
      </c>
      <c r="C43" s="17">
        <v>48602.102599999998</v>
      </c>
      <c r="D43" s="17"/>
      <c r="E43" s="13">
        <f>+(C43-C$7)/C$8</f>
        <v>9584.6711867896393</v>
      </c>
      <c r="F43" s="13">
        <f>ROUND(2*E43,0)/2</f>
        <v>9584.5</v>
      </c>
      <c r="G43" s="13">
        <f>+C43-(C$7+F43*C$8)</f>
        <v>7.137082999543054E-2</v>
      </c>
      <c r="J43" s="13">
        <f>+G43</f>
        <v>7.137082999543054E-2</v>
      </c>
      <c r="P43" s="13">
        <f>+D$11+D$12*F43+D$13*F43^2</f>
        <v>7.3579626244372892E-2</v>
      </c>
      <c r="Q43" s="15">
        <f>+C43-15018.5</f>
        <v>33583.602599999998</v>
      </c>
      <c r="R43" t="s">
        <v>182</v>
      </c>
      <c r="S43" s="13">
        <f>+(P43-G43)^2</f>
        <v>4.8787808693418038E-6</v>
      </c>
      <c r="T43" s="13">
        <v>1</v>
      </c>
      <c r="U43" s="13">
        <f>+T43*S43</f>
        <v>4.8787808693418038E-6</v>
      </c>
      <c r="AA43" s="13">
        <v>23</v>
      </c>
      <c r="AC43" s="13" t="s">
        <v>35</v>
      </c>
      <c r="AE43" s="13" t="s">
        <v>34</v>
      </c>
    </row>
    <row r="44" spans="1:31" s="13" customFormat="1">
      <c r="A44" s="16" t="s">
        <v>1</v>
      </c>
      <c r="B44" s="14"/>
      <c r="C44" s="17">
        <v>48603.145199999999</v>
      </c>
      <c r="D44" s="17"/>
      <c r="E44" s="13">
        <f>+(C44-C$7)/C$8</f>
        <v>9587.1719191881039</v>
      </c>
      <c r="F44" s="13">
        <f>ROUND(2*E44,0)/2</f>
        <v>9587</v>
      </c>
      <c r="G44" s="13">
        <f>+C44-(C$7+F44*C$8)</f>
        <v>7.1676179999485612E-2</v>
      </c>
      <c r="J44" s="13">
        <f>+G44</f>
        <v>7.1676179999485612E-2</v>
      </c>
      <c r="P44" s="13">
        <f>+D$11+D$12*F44+D$13*F44^2</f>
        <v>7.3578662952418314E-2</v>
      </c>
      <c r="Q44" s="15">
        <f>+C44-15018.5</f>
        <v>33584.645199999999</v>
      </c>
      <c r="R44" t="s">
        <v>182</v>
      </c>
      <c r="S44" s="13">
        <f>+(P44-G44)^2</f>
        <v>3.6194413861995334E-6</v>
      </c>
      <c r="T44" s="13">
        <v>1</v>
      </c>
      <c r="U44" s="13">
        <f>+T44*S44</f>
        <v>3.6194413861995334E-6</v>
      </c>
      <c r="AA44" s="17" t="s">
        <v>56</v>
      </c>
      <c r="AB44" s="17" t="s">
        <v>60</v>
      </c>
    </row>
    <row r="45" spans="1:31" s="13" customFormat="1">
      <c r="A45" s="16" t="s">
        <v>1</v>
      </c>
      <c r="B45" s="14"/>
      <c r="C45" s="17">
        <v>48652.341999999997</v>
      </c>
      <c r="D45" s="17"/>
      <c r="E45" s="13">
        <f>+(C45-C$7)/C$8</f>
        <v>9705.1731005239144</v>
      </c>
      <c r="F45" s="13">
        <f>ROUND(2*E45,0)/2</f>
        <v>9705</v>
      </c>
      <c r="G45" s="13">
        <f>+C45-(C$7+F45*C$8)</f>
        <v>7.2168699996836949E-2</v>
      </c>
      <c r="K45" s="13">
        <f>+G45</f>
        <v>7.2168699996836949E-2</v>
      </c>
      <c r="O45" s="13">
        <f ca="1">+C$11+C$12*$F45</f>
        <v>0.83820654848207243</v>
      </c>
      <c r="P45" s="13">
        <f>+D$11+D$12*F45+D$13*F45^2</f>
        <v>7.3535343297707223E-2</v>
      </c>
      <c r="Q45" s="15">
        <f>+C45-15018.5</f>
        <v>33633.841999999997</v>
      </c>
      <c r="R45" t="s">
        <v>56</v>
      </c>
      <c r="S45" s="13">
        <f>+(P45-G45)^2</f>
        <v>1.8677139118135979E-6</v>
      </c>
      <c r="T45" s="13">
        <v>1</v>
      </c>
      <c r="U45" s="13">
        <f>+T45*S45</f>
        <v>1.8677139118135979E-6</v>
      </c>
    </row>
    <row r="46" spans="1:31" s="13" customFormat="1">
      <c r="A46" s="16" t="s">
        <v>1</v>
      </c>
      <c r="B46" s="14"/>
      <c r="C46" s="17">
        <v>49698.392</v>
      </c>
      <c r="D46" s="17"/>
      <c r="E46" s="13">
        <f>+(C46-C$7)/C$8</f>
        <v>12214.180510280845</v>
      </c>
      <c r="F46" s="13">
        <f>ROUND(2*E46,0)/2</f>
        <v>12214</v>
      </c>
      <c r="G46" s="13">
        <f>+C46-(C$7+F46*C$8)</f>
        <v>7.5257960001181345E-2</v>
      </c>
      <c r="J46" s="13">
        <f>+G46</f>
        <v>7.5257960001181345E-2</v>
      </c>
      <c r="O46" s="13">
        <f ca="1">+C$11+C$12*$F46</f>
        <v>0.74338498884116933</v>
      </c>
      <c r="P46" s="13">
        <f>+D$11+D$12*F46+D$13*F46^2</f>
        <v>7.3609816892539315E-2</v>
      </c>
      <c r="Q46" s="15">
        <f>+C46-15018.5</f>
        <v>34679.892</v>
      </c>
      <c r="R46" t="s">
        <v>182</v>
      </c>
      <c r="S46" s="13">
        <f>+(P46-G46)^2</f>
        <v>2.7163757065642164E-6</v>
      </c>
      <c r="T46" s="13">
        <v>1</v>
      </c>
      <c r="U46" s="13">
        <f>+T46*S46</f>
        <v>2.7163757065642164E-6</v>
      </c>
      <c r="AA46" s="17" t="s">
        <v>50</v>
      </c>
      <c r="AB46" s="17" t="s">
        <v>61</v>
      </c>
    </row>
    <row r="47" spans="1:31" s="13" customFormat="1">
      <c r="A47" s="16" t="s">
        <v>37</v>
      </c>
      <c r="B47" s="14"/>
      <c r="C47" s="17">
        <v>49698.392</v>
      </c>
      <c r="D47" s="17">
        <v>3.0000000000000001E-3</v>
      </c>
      <c r="E47" s="13">
        <f>+(C47-C$7)/C$8</f>
        <v>12214.180510280845</v>
      </c>
      <c r="F47" s="13">
        <f>ROUND(2*E47,0)/2</f>
        <v>12214</v>
      </c>
      <c r="G47" s="13">
        <f>+C47-(C$7+F47*C$8)</f>
        <v>7.5257960001181345E-2</v>
      </c>
      <c r="I47" s="13">
        <f>+G47</f>
        <v>7.5257960001181345E-2</v>
      </c>
      <c r="O47" s="13">
        <f ca="1">+C$11+C$12*$F47</f>
        <v>0.74338498884116933</v>
      </c>
      <c r="P47" s="13">
        <f>+D$11+D$12*F47+D$13*F47^2</f>
        <v>7.3609816892539315E-2</v>
      </c>
      <c r="Q47" s="15">
        <f>+C47-15018.5</f>
        <v>34679.892</v>
      </c>
      <c r="R47" s="13" t="s">
        <v>46</v>
      </c>
      <c r="S47" s="13">
        <f>+(P47-G47)^2</f>
        <v>2.7163757065642164E-6</v>
      </c>
      <c r="T47" s="13">
        <v>0.1</v>
      </c>
      <c r="U47" s="13">
        <f>+T47*S47</f>
        <v>2.7163757065642167E-7</v>
      </c>
      <c r="AA47" s="17" t="s">
        <v>50</v>
      </c>
      <c r="AB47" s="17" t="s">
        <v>61</v>
      </c>
    </row>
    <row r="48" spans="1:31" s="13" customFormat="1">
      <c r="A48" s="16" t="s">
        <v>36</v>
      </c>
      <c r="B48" s="14"/>
      <c r="C48" s="17">
        <v>49698.392</v>
      </c>
      <c r="D48" s="17"/>
      <c r="E48" s="13">
        <f>+(C48-C$7)/C$8</f>
        <v>12214.180510280845</v>
      </c>
      <c r="F48" s="13">
        <f>ROUND(2*E48,0)/2</f>
        <v>12214</v>
      </c>
      <c r="G48" s="13">
        <f>+C48-(C$7+F48*C$8)</f>
        <v>7.5257960001181345E-2</v>
      </c>
      <c r="I48" s="13">
        <f>+G48</f>
        <v>7.5257960001181345E-2</v>
      </c>
      <c r="O48" s="13">
        <f ca="1">+C$11+C$12*$F48</f>
        <v>0.74338498884116933</v>
      </c>
      <c r="P48" s="13">
        <f>+D$11+D$12*F48+D$13*F48^2</f>
        <v>7.3609816892539315E-2</v>
      </c>
      <c r="Q48" s="15">
        <f>+C48-15018.5</f>
        <v>34679.892</v>
      </c>
      <c r="R48" s="13" t="s">
        <v>46</v>
      </c>
      <c r="S48" s="13">
        <f>+(P48-G48)^2</f>
        <v>2.7163757065642164E-6</v>
      </c>
      <c r="T48" s="13">
        <v>0.1</v>
      </c>
      <c r="U48" s="13">
        <f>+T48*S48</f>
        <v>2.7163757065642167E-7</v>
      </c>
      <c r="AA48" s="13">
        <v>16</v>
      </c>
      <c r="AC48" s="13" t="s">
        <v>35</v>
      </c>
      <c r="AE48" s="13" t="s">
        <v>34</v>
      </c>
    </row>
    <row r="49" spans="1:31" s="13" customFormat="1">
      <c r="A49" s="128" t="s">
        <v>414</v>
      </c>
      <c r="B49" s="96" t="s">
        <v>42</v>
      </c>
      <c r="C49" s="97">
        <v>50096.548999999999</v>
      </c>
      <c r="D49" s="97" t="s">
        <v>34</v>
      </c>
      <c r="E49" s="13">
        <f>+(C49-C$7)/C$8</f>
        <v>13169.181574519253</v>
      </c>
      <c r="F49" s="13">
        <f>ROUND(2*E49,0)/2</f>
        <v>13169</v>
      </c>
      <c r="G49" s="13">
        <f>+C49-(C$7+F49*C$8)</f>
        <v>7.5701659996411763E-2</v>
      </c>
      <c r="J49" s="13">
        <f>+G49</f>
        <v>7.5701659996411763E-2</v>
      </c>
      <c r="O49" s="13">
        <f ca="1">+C$11+C$12*$F49</f>
        <v>0.70729308391607471</v>
      </c>
      <c r="P49" s="13">
        <f>+D$11+D$12*F49+D$13*F49^2</f>
        <v>7.4137842625474557E-2</v>
      </c>
      <c r="Q49" s="15">
        <f>+C49-15018.5</f>
        <v>35078.048999999999</v>
      </c>
      <c r="R49" t="s">
        <v>182</v>
      </c>
      <c r="S49" s="13">
        <f>+(P49-G49)^2</f>
        <v>2.4455247696449568E-6</v>
      </c>
      <c r="T49" s="13">
        <v>1</v>
      </c>
      <c r="U49" s="13">
        <f>+T49*S49</f>
        <v>2.4455247696449568E-6</v>
      </c>
      <c r="V49"/>
    </row>
    <row r="50" spans="1:31" s="13" customFormat="1">
      <c r="A50" s="16" t="s">
        <v>1</v>
      </c>
      <c r="B50" s="14" t="s">
        <v>40</v>
      </c>
      <c r="C50" s="17">
        <v>50096.670700000002</v>
      </c>
      <c r="D50" s="17"/>
      <c r="E50" s="13">
        <f>+(C50-C$7)/C$8</f>
        <v>13169.473478540835</v>
      </c>
      <c r="F50" s="13">
        <f>ROUND(2*E50,0)/2</f>
        <v>13169.5</v>
      </c>
      <c r="O50" s="13">
        <f ca="1">+C$11+C$12*$F50</f>
        <v>0.70727418763077354</v>
      </c>
      <c r="P50" s="13">
        <f>+D$11+D$12*F50+D$13*F50^2</f>
        <v>7.4138191241047396E-2</v>
      </c>
      <c r="Q50" s="15">
        <f>+C50-15018.5</f>
        <v>35078.170700000002</v>
      </c>
      <c r="R50" t="s">
        <v>182</v>
      </c>
      <c r="U50" s="13">
        <f>+T50*S50</f>
        <v>0</v>
      </c>
      <c r="V50" s="20">
        <v>-6.5603699993516784E-2</v>
      </c>
    </row>
    <row r="51" spans="1:31" s="13" customFormat="1">
      <c r="A51" s="128" t="s">
        <v>414</v>
      </c>
      <c r="B51" s="96" t="s">
        <v>42</v>
      </c>
      <c r="C51" s="97">
        <v>50099.467199999999</v>
      </c>
      <c r="D51" s="97" t="s">
        <v>34</v>
      </c>
      <c r="E51" s="13">
        <f>+(C51-C$7)/C$8</f>
        <v>13176.181034796631</v>
      </c>
      <c r="F51" s="13">
        <f>ROUND(2*E51,0)/2</f>
        <v>13176</v>
      </c>
      <c r="G51" s="13">
        <f>+C51-(C$7+F51*C$8)</f>
        <v>7.547663999866927E-2</v>
      </c>
      <c r="J51" s="13">
        <f>+G51</f>
        <v>7.547663999866927E-2</v>
      </c>
      <c r="O51" s="13">
        <f ca="1">+C$11+C$12*$F51</f>
        <v>0.70702853592185932</v>
      </c>
      <c r="P51" s="13">
        <f>+D$11+D$12*F51+D$13*F51^2</f>
        <v>7.4142730116095262E-2</v>
      </c>
      <c r="Q51" s="15">
        <f>+C51-15018.5</f>
        <v>35080.967199999999</v>
      </c>
      <c r="R51" t="s">
        <v>182</v>
      </c>
      <c r="S51" s="13">
        <f>+(P51-G51)^2</f>
        <v>1.7793155748286041E-6</v>
      </c>
      <c r="T51" s="13">
        <v>1</v>
      </c>
      <c r="U51" s="13">
        <f>+T51*S51</f>
        <v>1.7793155748286041E-6</v>
      </c>
      <c r="V51"/>
      <c r="AA51" s="17"/>
      <c r="AB51" s="17"/>
    </row>
    <row r="52" spans="1:31" s="13" customFormat="1">
      <c r="A52" s="16" t="s">
        <v>1</v>
      </c>
      <c r="B52" s="14" t="s">
        <v>40</v>
      </c>
      <c r="C52" s="17">
        <v>50099.588900000002</v>
      </c>
      <c r="D52" s="17"/>
      <c r="E52" s="13">
        <f>+(C52-C$7)/C$8</f>
        <v>13176.472938818213</v>
      </c>
      <c r="F52" s="13">
        <f>ROUND(2*E52,0)/2</f>
        <v>13176.5</v>
      </c>
      <c r="O52" s="13">
        <f ca="1">+C$11+C$12*$F52</f>
        <v>0.70700963963655816</v>
      </c>
      <c r="P52" s="13">
        <f>+D$11+D$12*F52+D$13*F52^2</f>
        <v>7.4143079788991331E-2</v>
      </c>
      <c r="Q52" s="15">
        <f>+C52-15018.5</f>
        <v>35081.088900000002</v>
      </c>
      <c r="R52" t="s">
        <v>182</v>
      </c>
      <c r="U52" s="13">
        <f>+T52*S52</f>
        <v>0</v>
      </c>
      <c r="V52" s="20">
        <v>-6.5828719991259277E-2</v>
      </c>
    </row>
    <row r="53" spans="1:31" s="13" customFormat="1">
      <c r="A53" s="16" t="s">
        <v>45</v>
      </c>
      <c r="B53" s="14"/>
      <c r="C53" s="17">
        <v>50114.271500000003</v>
      </c>
      <c r="D53" s="17"/>
      <c r="E53" s="13">
        <f>+(C53-C$7)/C$8</f>
        <v>13211.68994775134</v>
      </c>
      <c r="F53" s="13">
        <f>ROUND(2*E53,0)/2</f>
        <v>13211.5</v>
      </c>
      <c r="G53" s="13">
        <f>+C53-(C$7+F53*C$8)</f>
        <v>7.9192609999154229E-2</v>
      </c>
      <c r="J53" s="13">
        <f>+G53</f>
        <v>7.9192609999154229E-2</v>
      </c>
      <c r="O53" s="13">
        <f ca="1">+C$11+C$12*$F53</f>
        <v>0.70568689966548148</v>
      </c>
      <c r="P53" s="13">
        <f>+D$11+D$12*F53+D$13*F53^2</f>
        <v>7.4167744566586397E-2</v>
      </c>
      <c r="Q53" s="15">
        <f>+C53-15018.5</f>
        <v>35095.771500000003</v>
      </c>
      <c r="R53" t="s">
        <v>182</v>
      </c>
      <c r="S53" s="13">
        <f>+(P53-G53)^2</f>
        <v>2.5249272615415107E-5</v>
      </c>
      <c r="T53" s="13">
        <v>1</v>
      </c>
      <c r="U53" s="13">
        <f>+T53*S53</f>
        <v>2.5249272615415107E-5</v>
      </c>
    </row>
    <row r="54" spans="1:31" s="13" customFormat="1">
      <c r="A54" s="16" t="s">
        <v>38</v>
      </c>
      <c r="B54" s="14" t="s">
        <v>40</v>
      </c>
      <c r="C54" s="17">
        <v>50480.322</v>
      </c>
      <c r="D54" s="17">
        <v>3.0000000000000001E-3</v>
      </c>
      <c r="E54" s="13">
        <f>+(C54-C$7)/C$8</f>
        <v>14089.681838048382</v>
      </c>
      <c r="F54" s="13">
        <f>ROUND(2*E54,0)/2</f>
        <v>14089.5</v>
      </c>
      <c r="G54" s="13">
        <f>+C54-(C$7+F54*C$8)</f>
        <v>7.5811529997736216E-2</v>
      </c>
      <c r="I54" s="13">
        <f>+G54</f>
        <v>7.5811529997736216E-2</v>
      </c>
      <c r="O54" s="13">
        <f ca="1">+C$11+C$12*$F54</f>
        <v>0.67250502267675571</v>
      </c>
      <c r="P54" s="13">
        <f>+D$11+D$12*F54+D$13*F54^2</f>
        <v>7.4907558857809475E-2</v>
      </c>
      <c r="Q54" s="15">
        <f>+C54-15018.5</f>
        <v>35461.822</v>
      </c>
      <c r="R54" s="13" t="s">
        <v>46</v>
      </c>
      <c r="S54" s="13">
        <f>+(P54-G54)^2</f>
        <v>8.1716382182045023E-7</v>
      </c>
      <c r="T54" s="13">
        <v>0.1</v>
      </c>
      <c r="U54" s="13">
        <f>+T54*S54</f>
        <v>8.1716382182045034E-8</v>
      </c>
      <c r="Y54"/>
      <c r="Z54"/>
      <c r="AA54"/>
      <c r="AB54"/>
      <c r="AC54"/>
      <c r="AD54"/>
      <c r="AE54"/>
    </row>
    <row r="55" spans="1:31" s="13" customFormat="1">
      <c r="A55" s="16" t="s">
        <v>43</v>
      </c>
      <c r="B55" s="45" t="s">
        <v>42</v>
      </c>
      <c r="C55" s="105">
        <v>50485.325599999996</v>
      </c>
      <c r="D55" s="105">
        <v>5.0000000000000001E-4</v>
      </c>
      <c r="E55" s="13">
        <f>+(C55-C$7)/C$8</f>
        <v>14101.68324283348</v>
      </c>
      <c r="F55" s="13">
        <f>ROUND(2*E55,0)/2</f>
        <v>14101.5</v>
      </c>
      <c r="G55" s="13">
        <f>+C55-(C$7+F55*C$8)</f>
        <v>7.6397209995775484E-2</v>
      </c>
      <c r="J55" s="13">
        <f>+G55</f>
        <v>7.6397209995775484E-2</v>
      </c>
      <c r="O55" s="13">
        <f ca="1">+C$11+C$12*$F55</f>
        <v>0.67205151182952938</v>
      </c>
      <c r="P55" s="13">
        <f>+D$11+D$12*F55+D$13*F55^2</f>
        <v>7.491928338800094E-2</v>
      </c>
      <c r="Q55" s="15">
        <f>+C55-15018.5</f>
        <v>35466.825599999996</v>
      </c>
      <c r="R55" t="s">
        <v>182</v>
      </c>
      <c r="S55" s="13">
        <f>+(P55-G55)^2</f>
        <v>2.1842670579679692E-6</v>
      </c>
      <c r="T55" s="13">
        <v>1</v>
      </c>
      <c r="U55" s="13">
        <f>+T55*S55</f>
        <v>2.1842670579679692E-6</v>
      </c>
      <c r="W55"/>
      <c r="X55"/>
      <c r="Y55"/>
      <c r="Z55"/>
      <c r="AA55"/>
      <c r="AB55"/>
      <c r="AC55"/>
      <c r="AD55"/>
      <c r="AE55"/>
    </row>
    <row r="56" spans="1:31" s="13" customFormat="1">
      <c r="A56" s="16" t="s">
        <v>44</v>
      </c>
      <c r="B56" s="45" t="s">
        <v>40</v>
      </c>
      <c r="C56" s="105">
        <v>50743.607799999998</v>
      </c>
      <c r="D56" s="105">
        <v>2.0000000000000001E-4</v>
      </c>
      <c r="E56" s="13">
        <f>+(C56-C$7)/C$8</f>
        <v>14721.187046292514</v>
      </c>
      <c r="F56" s="13">
        <f>ROUND(2*E56,0)/2</f>
        <v>14721</v>
      </c>
      <c r="G56" s="13">
        <f>+C56-(C$7+F56*C$8)</f>
        <v>7.7982939998037182E-2</v>
      </c>
      <c r="J56" s="13">
        <f>+G56</f>
        <v>7.7982939998037182E-2</v>
      </c>
      <c r="O56" s="13">
        <f ca="1">+C$11+C$12*$F56</f>
        <v>0.64863901434147053</v>
      </c>
      <c r="P56" s="13">
        <f>+D$11+D$12*F56+D$13*F56^2</f>
        <v>7.5583653674727955E-2</v>
      </c>
      <c r="Q56" s="15">
        <f>+C56-15018.5</f>
        <v>35725.107799999998</v>
      </c>
      <c r="R56" t="s">
        <v>182</v>
      </c>
      <c r="S56" s="13">
        <f>+(P56-G56)^2</f>
        <v>5.7565748612187092E-6</v>
      </c>
      <c r="T56" s="13">
        <v>1</v>
      </c>
      <c r="U56" s="13">
        <f>+T56*S56</f>
        <v>5.7565748612187092E-6</v>
      </c>
      <c r="W56"/>
      <c r="X56"/>
      <c r="Y56"/>
      <c r="Z56"/>
      <c r="AA56"/>
      <c r="AB56"/>
      <c r="AC56"/>
      <c r="AD56"/>
      <c r="AE56"/>
    </row>
    <row r="57" spans="1:31">
      <c r="A57" s="128" t="s">
        <v>404</v>
      </c>
      <c r="B57" s="96" t="s">
        <v>42</v>
      </c>
      <c r="C57" s="97">
        <v>51402.75</v>
      </c>
      <c r="D57" s="97" t="s">
        <v>408</v>
      </c>
      <c r="E57" s="13">
        <f>+(C57-C$7)/C$8</f>
        <v>16302.17520544694</v>
      </c>
      <c r="F57" s="13">
        <f>ROUND(2*E57,0)/2</f>
        <v>16302</v>
      </c>
      <c r="G57" s="13">
        <f>+C57-(C$7+F57*C$8)</f>
        <v>7.3046279998379759E-2</v>
      </c>
      <c r="H57" s="13"/>
      <c r="I57" s="13"/>
      <c r="K57" s="13">
        <f>+G57</f>
        <v>7.3046279998379759E-2</v>
      </c>
      <c r="L57" s="13"/>
      <c r="M57" s="13"/>
      <c r="N57" s="13"/>
      <c r="O57" s="13">
        <f ca="1">+C$11+C$12*$F57</f>
        <v>0.58888896021940285</v>
      </c>
      <c r="P57" s="13">
        <f>+D$11+D$12*F57+D$13*F57^2</f>
        <v>7.780465345758894E-2</v>
      </c>
      <c r="Q57" s="15">
        <f>+C57-15018.5</f>
        <v>36384.25</v>
      </c>
      <c r="R57" s="13" t="s">
        <v>46</v>
      </c>
      <c r="S57" s="13">
        <f>+(P57-G57)^2</f>
        <v>2.2642117977306345E-5</v>
      </c>
      <c r="T57" s="13">
        <v>0.1</v>
      </c>
      <c r="U57" s="13">
        <f>+T57*S57</f>
        <v>2.2642117977306347E-6</v>
      </c>
    </row>
    <row r="58" spans="1:31">
      <c r="A58" s="128" t="s">
        <v>422</v>
      </c>
      <c r="B58" s="96" t="s">
        <v>42</v>
      </c>
      <c r="C58" s="97">
        <v>51869.29</v>
      </c>
      <c r="D58" s="97" t="s">
        <v>408</v>
      </c>
      <c r="E58" s="13">
        <f>+(C58-C$7)/C$8</f>
        <v>17421.196587740327</v>
      </c>
      <c r="F58" s="13">
        <f>ROUND(2*E58,0)/2</f>
        <v>17421</v>
      </c>
      <c r="G58" s="13">
        <f>+C58-(C$7+F58*C$8)</f>
        <v>8.196093999868026E-2</v>
      </c>
      <c r="H58" s="13"/>
      <c r="K58" s="13">
        <f>+G58</f>
        <v>8.196093999868026E-2</v>
      </c>
      <c r="L58" s="13"/>
      <c r="M58" s="13"/>
      <c r="N58" s="13"/>
      <c r="O58" s="13">
        <f ca="1">+C$11+C$12*$F58</f>
        <v>0.5465990737155485</v>
      </c>
      <c r="P58" s="13">
        <f>+D$11+D$12*F58+D$13*F58^2</f>
        <v>7.9832988235893659E-2</v>
      </c>
      <c r="Q58" s="15">
        <f>+C58-15018.5</f>
        <v>36850.79</v>
      </c>
      <c r="R58" s="13" t="s">
        <v>46</v>
      </c>
      <c r="S58" s="13">
        <f>+(P58-G58)^2</f>
        <v>4.528178704746601E-6</v>
      </c>
      <c r="T58" s="13">
        <v>0.1</v>
      </c>
      <c r="U58" s="13">
        <f>+T58*S58</f>
        <v>4.5281787047466011E-7</v>
      </c>
    </row>
    <row r="59" spans="1:31">
      <c r="A59" s="12" t="s">
        <v>64</v>
      </c>
      <c r="B59" s="106"/>
      <c r="C59" s="12">
        <v>51873.460099999997</v>
      </c>
      <c r="D59" s="12">
        <v>4.0000000000000002E-4</v>
      </c>
      <c r="E59" s="13">
        <f>+(C59-C$7)/C$8</f>
        <v>17431.198797767971</v>
      </c>
      <c r="F59" s="13">
        <f>ROUND(2*E59,0)/2</f>
        <v>17431</v>
      </c>
      <c r="G59" s="13">
        <f>+C59-(C$7+F59*C$8)</f>
        <v>8.2882339993375354E-2</v>
      </c>
      <c r="H59" s="13"/>
      <c r="I59" s="13"/>
      <c r="J59" s="13">
        <f>+G59</f>
        <v>8.2882339993375354E-2</v>
      </c>
      <c r="K59" s="13"/>
      <c r="L59" s="13"/>
      <c r="M59" s="13"/>
      <c r="N59" s="13"/>
      <c r="O59" s="13">
        <f ca="1">+C$11+C$12*$F59</f>
        <v>0.54622114800952659</v>
      </c>
      <c r="P59" s="13">
        <f>+D$11+D$12*F59+D$13*F59^2</f>
        <v>7.9852819863355698E-2</v>
      </c>
      <c r="Q59" s="15">
        <f>+C59-15018.5</f>
        <v>36854.960099999997</v>
      </c>
      <c r="R59" t="s">
        <v>182</v>
      </c>
      <c r="S59" s="13">
        <f>+(P59-G59)^2</f>
        <v>9.1779922181943106E-6</v>
      </c>
      <c r="T59" s="13">
        <v>1</v>
      </c>
      <c r="U59" s="13">
        <f>+T59*S59</f>
        <v>9.1779922181943106E-6</v>
      </c>
      <c r="V59" s="13"/>
    </row>
    <row r="60" spans="1:31">
      <c r="A60" s="128" t="s">
        <v>404</v>
      </c>
      <c r="B60" s="96" t="s">
        <v>42</v>
      </c>
      <c r="C60" s="97">
        <v>52143.627999999997</v>
      </c>
      <c r="D60" s="97" t="s">
        <v>148</v>
      </c>
      <c r="E60" s="13">
        <f>+(C60-C$7)/C$8</f>
        <v>18079.211094482725</v>
      </c>
      <c r="F60" s="13">
        <f>ROUND(2*E60,0)/2</f>
        <v>18079</v>
      </c>
      <c r="G60" s="13">
        <f>+C60-(C$7+F60*C$8)</f>
        <v>8.8009059996693395E-2</v>
      </c>
      <c r="H60" s="13"/>
      <c r="I60" s="13">
        <f>+G60</f>
        <v>8.8009059996693395E-2</v>
      </c>
      <c r="K60" s="13"/>
      <c r="L60" s="13"/>
      <c r="M60" s="13"/>
      <c r="N60" s="13"/>
      <c r="O60" s="13">
        <f ca="1">+C$11+C$12*$F60</f>
        <v>0.52173156225930528</v>
      </c>
      <c r="P60" s="13">
        <f>+D$11+D$12*F60+D$13*F60^2</f>
        <v>8.1202312994658965E-2</v>
      </c>
      <c r="Q60" s="15">
        <f>+C60-15018.5</f>
        <v>37125.127999999997</v>
      </c>
      <c r="R60" t="s">
        <v>46</v>
      </c>
      <c r="S60" s="13">
        <f>+(P60-G60)^2</f>
        <v>4.6331804749704701E-5</v>
      </c>
      <c r="T60" s="13">
        <v>0.1</v>
      </c>
      <c r="U60" s="13">
        <f>+T60*S60</f>
        <v>4.6331804749704703E-6</v>
      </c>
    </row>
    <row r="61" spans="1:31">
      <c r="A61" s="11" t="s">
        <v>320</v>
      </c>
      <c r="B61" s="28" t="s">
        <v>42</v>
      </c>
      <c r="C61" s="88">
        <v>52284.057000000001</v>
      </c>
      <c r="D61" s="88" t="s">
        <v>46</v>
      </c>
      <c r="E61" s="13">
        <f>+(C61-C$7)/C$8</f>
        <v>18416.037633887881</v>
      </c>
      <c r="F61" s="13">
        <f>ROUND(2*E61,0)/2</f>
        <v>18416</v>
      </c>
      <c r="H61" s="13"/>
      <c r="I61" s="13"/>
      <c r="J61" s="13"/>
      <c r="L61" s="13"/>
      <c r="M61" s="13"/>
      <c r="N61" s="13"/>
      <c r="O61" s="13">
        <f ca="1">+C$11+C$12*$F61</f>
        <v>0.50899546596636613</v>
      </c>
      <c r="P61" s="13">
        <f>+D$11+D$12*F61+D$13*F61^2</f>
        <v>8.1954271747138874E-2</v>
      </c>
      <c r="Q61" s="15">
        <f>+C61-15018.5</f>
        <v>37265.557000000001</v>
      </c>
      <c r="R61" t="s">
        <v>56</v>
      </c>
      <c r="S61" s="13">
        <f>+(P61-V61)^2</f>
        <v>4.3909219036987468E-3</v>
      </c>
      <c r="T61" s="13"/>
      <c r="U61" s="13">
        <f>+T61*S61</f>
        <v>0</v>
      </c>
      <c r="V61" s="13">
        <f>+C61-(C$7+F61*C$8)</f>
        <v>1.5690239997638855E-2</v>
      </c>
    </row>
    <row r="62" spans="1:31">
      <c r="A62" s="11" t="s">
        <v>320</v>
      </c>
      <c r="B62" s="28" t="s">
        <v>40</v>
      </c>
      <c r="C62" s="88">
        <v>52560.124799999998</v>
      </c>
      <c r="D62" s="88" t="s">
        <v>46</v>
      </c>
      <c r="E62" s="13">
        <f>+(C62-C$7)/C$8</f>
        <v>19078.201159336269</v>
      </c>
      <c r="F62" s="13">
        <f>ROUND(2*E62,0)/2</f>
        <v>19078</v>
      </c>
      <c r="G62" s="13">
        <f>+C62-(C$7+F62*C$8)</f>
        <v>8.3866919994761702E-2</v>
      </c>
      <c r="H62" s="13"/>
      <c r="I62" s="13">
        <f>+G62</f>
        <v>8.3866919994761702E-2</v>
      </c>
      <c r="L62" s="13"/>
      <c r="M62" s="13"/>
      <c r="N62" s="13"/>
      <c r="O62" s="13">
        <f ca="1">+C$11+C$12*$F62</f>
        <v>0.48397678422771417</v>
      </c>
      <c r="P62" s="13">
        <f>+D$11+D$12*F62+D$13*F62^2</f>
        <v>8.3531305847260512E-2</v>
      </c>
      <c r="Q62" s="15">
        <f>+C62-15018.5</f>
        <v>37541.624799999998</v>
      </c>
      <c r="R62" t="s">
        <v>56</v>
      </c>
      <c r="S62" s="13">
        <f>+(P62-G62)^2</f>
        <v>1.1263685600295037E-7</v>
      </c>
      <c r="T62" s="13">
        <v>1</v>
      </c>
      <c r="U62" s="13">
        <f>+T62*S62</f>
        <v>1.1263685600295037E-7</v>
      </c>
    </row>
    <row r="63" spans="1:31">
      <c r="A63" s="16" t="s">
        <v>41</v>
      </c>
      <c r="B63" s="45" t="s">
        <v>42</v>
      </c>
      <c r="C63" s="12">
        <v>52624.748599999999</v>
      </c>
      <c r="D63" s="12">
        <v>1E-4</v>
      </c>
      <c r="E63" s="13">
        <f>+(C63-C$7)/C$8</f>
        <v>19233.204833201431</v>
      </c>
      <c r="F63" s="13">
        <f>ROUND(2*E63,0)/2</f>
        <v>19233</v>
      </c>
      <c r="G63" s="13">
        <f>+C63-(C$7+F63*C$8)</f>
        <v>8.5398619994521141E-2</v>
      </c>
      <c r="H63" s="13"/>
      <c r="I63" s="13"/>
      <c r="J63" s="13"/>
      <c r="K63" s="13">
        <f>+G63</f>
        <v>8.5398619994521141E-2</v>
      </c>
      <c r="L63" s="13"/>
      <c r="M63" s="13"/>
      <c r="N63" s="13"/>
      <c r="O63" s="13">
        <f ca="1">+C$11+C$12*$F63</f>
        <v>0.47811893578437414</v>
      </c>
      <c r="P63" s="13">
        <f>+D$11+D$12*F63+D$13*F63^2</f>
        <v>8.3919678723766072E-2</v>
      </c>
      <c r="Q63" s="15">
        <f>+C63-15018.5</f>
        <v>37606.248599999999</v>
      </c>
      <c r="R63" t="s">
        <v>56</v>
      </c>
      <c r="S63" s="13">
        <f>+(P63-G63)^2</f>
        <v>2.1872672823426171E-6</v>
      </c>
      <c r="T63" s="13">
        <v>1</v>
      </c>
      <c r="U63" s="13">
        <f>+T63*S63</f>
        <v>2.1872672823426171E-6</v>
      </c>
      <c r="V63" s="13"/>
      <c r="AA63" s="10"/>
      <c r="AB63" s="10"/>
    </row>
    <row r="64" spans="1:31">
      <c r="A64" s="12" t="s">
        <v>41</v>
      </c>
      <c r="B64" s="107" t="s">
        <v>42</v>
      </c>
      <c r="C64" s="105">
        <v>52624.748599999999</v>
      </c>
      <c r="D64" s="105">
        <v>1E-4</v>
      </c>
      <c r="E64" s="13">
        <f>+(C64-C$7)/C$8</f>
        <v>19233.204833201431</v>
      </c>
      <c r="F64" s="13">
        <f>ROUND(2*E64,0)/2</f>
        <v>19233</v>
      </c>
      <c r="G64" s="13">
        <f>+C64-(C$7+F64*C$8)</f>
        <v>8.5398619994521141E-2</v>
      </c>
      <c r="H64" s="13"/>
      <c r="I64" s="13"/>
      <c r="J64" s="13"/>
      <c r="K64" s="13">
        <f>+G64</f>
        <v>8.5398619994521141E-2</v>
      </c>
      <c r="L64" s="13"/>
      <c r="M64" s="13"/>
      <c r="N64" s="13"/>
      <c r="O64" s="13">
        <f ca="1">+C$11+C$12*$F64</f>
        <v>0.47811893578437414</v>
      </c>
      <c r="P64" s="13">
        <f>+D$11+D$12*F64+D$13*F64^2</f>
        <v>8.3919678723766072E-2</v>
      </c>
      <c r="Q64" s="15">
        <f>+C64-15018.5</f>
        <v>37606.248599999999</v>
      </c>
      <c r="R64" t="s">
        <v>56</v>
      </c>
      <c r="S64" s="13">
        <f>+(P64-G64)^2</f>
        <v>2.1872672823426171E-6</v>
      </c>
      <c r="T64" s="13">
        <v>1</v>
      </c>
      <c r="U64" s="13">
        <f>+T64*S64</f>
        <v>2.1872672823426171E-6</v>
      </c>
      <c r="V64" s="13"/>
      <c r="AA64" s="10"/>
      <c r="AB64" s="10"/>
    </row>
    <row r="65" spans="1:28">
      <c r="A65" s="11" t="s">
        <v>336</v>
      </c>
      <c r="B65" s="28" t="s">
        <v>42</v>
      </c>
      <c r="C65" s="88">
        <v>52913.256399999998</v>
      </c>
      <c r="D65" s="88" t="s">
        <v>46</v>
      </c>
      <c r="E65" s="13">
        <f>+(C65-C$7)/C$8</f>
        <v>19925.206370386717</v>
      </c>
      <c r="F65" s="13">
        <f>ROUND(2*E65,0)/2</f>
        <v>19925</v>
      </c>
      <c r="G65" s="13">
        <f>+C65-(C$7+F65*C$8)</f>
        <v>8.6039499998150859E-2</v>
      </c>
      <c r="H65" s="13"/>
      <c r="I65" s="13"/>
      <c r="K65" s="13">
        <f>+G65</f>
        <v>8.6039499998150859E-2</v>
      </c>
      <c r="L65" s="13"/>
      <c r="M65" s="13"/>
      <c r="N65" s="13"/>
      <c r="O65" s="13">
        <f ca="1">+C$11+C$12*$F65</f>
        <v>0.45196647692765635</v>
      </c>
      <c r="P65" s="13">
        <f>+D$11+D$12*F65+D$13*F65^2</f>
        <v>8.5742107482567387E-2</v>
      </c>
      <c r="Q65" s="15">
        <f>+C65-15018.5</f>
        <v>37894.756399999998</v>
      </c>
      <c r="R65" t="s">
        <v>56</v>
      </c>
      <c r="S65" s="13">
        <f>+(P65-G65)^2</f>
        <v>8.8442308325065779E-8</v>
      </c>
      <c r="T65" s="13">
        <v>1</v>
      </c>
      <c r="U65" s="13">
        <f>+T65*S65</f>
        <v>8.8442308325065779E-8</v>
      </c>
      <c r="AA65" s="10"/>
      <c r="AB65" s="10"/>
    </row>
    <row r="66" spans="1:28">
      <c r="A66" s="131" t="s">
        <v>446</v>
      </c>
      <c r="C66" s="10">
        <v>53276.809000000001</v>
      </c>
      <c r="D66" s="10"/>
      <c r="E66" s="13">
        <f>+(C66-C$7)/C$8</f>
        <v>20797.206912651811</v>
      </c>
      <c r="F66" s="13">
        <f>ROUND(2*E66,0)/2</f>
        <v>20797</v>
      </c>
      <c r="G66" s="13">
        <f>+C66-(C$7+F66*C$8)</f>
        <v>8.6265580001054332E-2</v>
      </c>
      <c r="H66" s="13"/>
      <c r="I66" s="13"/>
      <c r="J66" s="13"/>
      <c r="K66" s="13">
        <f>+G66</f>
        <v>8.6265580001054332E-2</v>
      </c>
      <c r="L66" s="13"/>
      <c r="M66" s="13"/>
      <c r="N66" s="13"/>
      <c r="O66" s="13">
        <f ca="1">+C$11+C$12*$F66</f>
        <v>0.41901135536254375</v>
      </c>
      <c r="P66" s="13">
        <f>+D$11+D$12*F66+D$13*F66^2</f>
        <v>8.824457638424002E-2</v>
      </c>
      <c r="Q66" s="15">
        <f>+C66-15018.5</f>
        <v>38258.309000000001</v>
      </c>
      <c r="R66" t="s">
        <v>56</v>
      </c>
      <c r="S66" s="13">
        <f>+(P66-G66)^2</f>
        <v>3.9164266846620351E-6</v>
      </c>
      <c r="T66" s="13">
        <v>1</v>
      </c>
      <c r="U66" s="13">
        <f>+T66*S66</f>
        <v>3.9164266846620351E-6</v>
      </c>
    </row>
    <row r="67" spans="1:28">
      <c r="A67" s="37" t="s">
        <v>77</v>
      </c>
      <c r="B67" s="108" t="s">
        <v>42</v>
      </c>
      <c r="C67" s="109">
        <v>53299.532099999997</v>
      </c>
      <c r="D67" s="109">
        <v>2.9999999999999997E-4</v>
      </c>
      <c r="E67" s="13">
        <f>+(C67-C$7)/C$8</f>
        <v>20851.709495006991</v>
      </c>
      <c r="F67" s="13">
        <f>ROUND(2*E67,0)/2</f>
        <v>20851.5</v>
      </c>
      <c r="G67" s="13">
        <f>+C67-(C$7+F67*C$8)</f>
        <v>8.7342209997586906E-2</v>
      </c>
      <c r="H67" s="13"/>
      <c r="I67" s="13"/>
      <c r="J67" s="13"/>
      <c r="K67" s="13">
        <f>+G67</f>
        <v>8.7342209997586906E-2</v>
      </c>
      <c r="L67" s="13"/>
      <c r="M67" s="13"/>
      <c r="N67" s="13"/>
      <c r="O67" s="13">
        <f ca="1">+C$11+C$12*$F67</f>
        <v>0.4169516602647243</v>
      </c>
      <c r="P67" s="13">
        <f>+D$11+D$12*F67+D$13*F67^2</f>
        <v>8.8408607653855206E-2</v>
      </c>
      <c r="Q67" s="15">
        <f>+C67-15018.5</f>
        <v>38281.032099999997</v>
      </c>
      <c r="R67" t="s">
        <v>56</v>
      </c>
      <c r="S67" s="13">
        <f>+(P67-G67)^2</f>
        <v>1.1372039612945239E-6</v>
      </c>
      <c r="T67" s="13">
        <v>1</v>
      </c>
      <c r="U67" s="13">
        <f>+T67*S67</f>
        <v>1.1372039612945239E-6</v>
      </c>
    </row>
    <row r="68" spans="1:28">
      <c r="A68" s="11" t="s">
        <v>347</v>
      </c>
      <c r="B68" s="28" t="s">
        <v>40</v>
      </c>
      <c r="C68" s="88">
        <v>53708.114300000001</v>
      </c>
      <c r="D68" s="88" t="s">
        <v>46</v>
      </c>
      <c r="E68" s="13">
        <f>+(C68-C$7)/C$8</f>
        <v>21831.715964386844</v>
      </c>
      <c r="F68" s="13">
        <f>ROUND(2*E68,0)/2</f>
        <v>21831.5</v>
      </c>
      <c r="G68" s="13">
        <f>+C68-(C$7+F68*C$8)</f>
        <v>9.0039410002646036E-2</v>
      </c>
      <c r="H68" s="13"/>
      <c r="I68" s="13">
        <f>+G68</f>
        <v>9.0039410002646036E-2</v>
      </c>
      <c r="L68" s="13"/>
      <c r="M68" s="13"/>
      <c r="N68" s="13"/>
      <c r="O68" s="13">
        <f ca="1">+C$11+C$12*$F68</f>
        <v>0.3799149410745748</v>
      </c>
      <c r="P68" s="13">
        <f>+D$11+D$12*F68+D$13*F68^2</f>
        <v>9.1511292880307141E-2</v>
      </c>
      <c r="Q68" s="15">
        <f>+C68-15018.5</f>
        <v>38689.614300000001</v>
      </c>
      <c r="R68" t="s">
        <v>56</v>
      </c>
      <c r="S68" s="13">
        <f>+(P68-G68)^2</f>
        <v>2.1664392055519334E-6</v>
      </c>
      <c r="T68" s="13">
        <v>1</v>
      </c>
      <c r="U68" s="13">
        <f>+T68*S68</f>
        <v>2.1664392055519334E-6</v>
      </c>
    </row>
    <row r="69" spans="1:28">
      <c r="A69" s="11" t="s">
        <v>353</v>
      </c>
      <c r="B69" s="28" t="s">
        <v>42</v>
      </c>
      <c r="C69" s="88">
        <v>54087.093399999998</v>
      </c>
      <c r="D69" s="88" t="s">
        <v>46</v>
      </c>
      <c r="E69" s="13">
        <f>+(C69-C$7)/C$8</f>
        <v>22740.717799904269</v>
      </c>
      <c r="F69" s="13">
        <f>ROUND(2*E69,0)/2</f>
        <v>22740.5</v>
      </c>
      <c r="G69" s="13">
        <f>+C69-(C$7+F69*C$8)</f>
        <v>9.0804669998760801E-2</v>
      </c>
      <c r="H69" s="13"/>
      <c r="I69" s="13">
        <f>+G69</f>
        <v>9.0804669998760801E-2</v>
      </c>
      <c r="L69" s="13"/>
      <c r="M69" s="13"/>
      <c r="N69" s="13"/>
      <c r="O69" s="13">
        <f ca="1">+C$11+C$12*$F69</f>
        <v>0.34556149439718098</v>
      </c>
      <c r="P69" s="13">
        <f>+D$11+D$12*F69+D$13*F69^2</f>
        <v>9.4648553264160371E-2</v>
      </c>
      <c r="Q69" s="15">
        <f>+C69-15018.5</f>
        <v>39068.593399999998</v>
      </c>
      <c r="R69" t="s">
        <v>56</v>
      </c>
      <c r="S69" s="13">
        <f>+(P69-G69)^2</f>
        <v>1.477543855801886E-5</v>
      </c>
      <c r="T69" s="13">
        <v>1</v>
      </c>
      <c r="U69" s="13">
        <f>+T69*S69</f>
        <v>1.477543855801886E-5</v>
      </c>
    </row>
    <row r="70" spans="1:28">
      <c r="A70" s="11" t="s">
        <v>353</v>
      </c>
      <c r="B70" s="28" t="s">
        <v>40</v>
      </c>
      <c r="C70" s="88">
        <v>54101.059800000003</v>
      </c>
      <c r="D70" s="88" t="s">
        <v>46</v>
      </c>
      <c r="E70" s="13">
        <f>+(C70-C$7)/C$8</f>
        <v>22774.21696446394</v>
      </c>
      <c r="F70" s="13">
        <f>ROUND(2*E70,0)/2</f>
        <v>22774</v>
      </c>
      <c r="G70" s="13">
        <f>+C70-(C$7+F70*C$8)</f>
        <v>9.0456360005191527E-2</v>
      </c>
      <c r="H70" s="13"/>
      <c r="I70" s="13">
        <f>+G70</f>
        <v>9.0456360005191527E-2</v>
      </c>
      <c r="L70" s="13"/>
      <c r="M70" s="13"/>
      <c r="N70" s="13"/>
      <c r="O70" s="13">
        <f ca="1">+C$11+C$12*$F70</f>
        <v>0.34429544328200756</v>
      </c>
      <c r="P70" s="13">
        <f>+D$11+D$12*F70+D$13*F70^2</f>
        <v>9.4768941965395606E-2</v>
      </c>
      <c r="Q70" s="15">
        <f>+C70-15018.5</f>
        <v>39082.559800000003</v>
      </c>
      <c r="R70" t="s">
        <v>56</v>
      </c>
      <c r="S70" s="13">
        <f>+(P70-G70)^2</f>
        <v>1.8598363163477654E-5</v>
      </c>
      <c r="T70" s="13">
        <v>1</v>
      </c>
      <c r="U70" s="13">
        <f>+T70*S70</f>
        <v>1.8598363163477654E-5</v>
      </c>
    </row>
    <row r="71" spans="1:28">
      <c r="A71" s="140" t="s">
        <v>449</v>
      </c>
      <c r="B71" s="141" t="s">
        <v>40</v>
      </c>
      <c r="C71" s="142">
        <v>54721.647900000215</v>
      </c>
      <c r="D71" s="143">
        <v>8.0000000000000004E-4</v>
      </c>
      <c r="E71" s="13">
        <f>+(C71-C$7)/C$8</f>
        <v>24262.73103291908</v>
      </c>
      <c r="F71" s="101">
        <f>ROUND(2*E71,0)/2-0.5</f>
        <v>24262</v>
      </c>
      <c r="G71" s="13">
        <f>+C71-(C$7+F71*C$8)</f>
        <v>0.30478068021329818</v>
      </c>
      <c r="H71" s="13"/>
      <c r="I71" s="13"/>
      <c r="J71" s="13"/>
      <c r="L71" s="13">
        <f>+G71</f>
        <v>0.30478068021329818</v>
      </c>
      <c r="M71" s="13"/>
      <c r="N71" s="13"/>
      <c r="O71" s="13">
        <f ca="1">+C$11+C$12*$F71</f>
        <v>0.28806009822594381</v>
      </c>
      <c r="P71" s="13">
        <f>+D$11+D$12*F71+D$13*F71^2</f>
        <v>0.10045832384486487</v>
      </c>
      <c r="Q71" s="15">
        <f>+C71-15018.5</f>
        <v>39703.147900000215</v>
      </c>
      <c r="S71" s="13">
        <f>+(P71-G71)^2</f>
        <v>4.1747625311949067E-2</v>
      </c>
      <c r="T71" s="13">
        <v>1</v>
      </c>
      <c r="U71" s="13">
        <f>+T71*S71</f>
        <v>4.1747625311949067E-2</v>
      </c>
    </row>
    <row r="72" spans="1:28">
      <c r="A72" s="140" t="s">
        <v>449</v>
      </c>
      <c r="B72" s="141" t="s">
        <v>40</v>
      </c>
      <c r="C72" s="142">
        <v>54732.48629999999</v>
      </c>
      <c r="D72" s="143">
        <v>8.9999999999999998E-4</v>
      </c>
      <c r="E72" s="13">
        <f>+(C72-C$7)/C$8</f>
        <v>24288.727520572011</v>
      </c>
      <c r="F72" s="101">
        <f>ROUND(2*E72,0)/2-0.5</f>
        <v>24288</v>
      </c>
      <c r="G72" s="13">
        <f>+C72-(C$7+F72*C$8)</f>
        <v>0.30331631998706143</v>
      </c>
      <c r="H72" s="13"/>
      <c r="I72" s="13"/>
      <c r="J72" s="13"/>
      <c r="L72" s="13">
        <f>+G72</f>
        <v>0.30331631998706143</v>
      </c>
      <c r="M72" s="13"/>
      <c r="N72" s="13"/>
      <c r="O72" s="13">
        <f ca="1">+C$11+C$12*$F72</f>
        <v>0.28707749139028682</v>
      </c>
      <c r="P72" s="13">
        <f>+D$11+D$12*F72+D$13*F72^2</f>
        <v>0.10056368086896737</v>
      </c>
      <c r="Q72" s="15">
        <f>+C72-15018.5</f>
        <v>39713.98629999999</v>
      </c>
      <c r="S72" s="13">
        <f>+(P72-G72)^2</f>
        <v>4.110863266935208E-2</v>
      </c>
      <c r="T72" s="13">
        <v>1</v>
      </c>
      <c r="U72" s="13">
        <f>+T72*S72</f>
        <v>4.110863266935208E-2</v>
      </c>
    </row>
    <row r="73" spans="1:28">
      <c r="A73" s="140" t="s">
        <v>449</v>
      </c>
      <c r="B73" s="141" t="s">
        <v>42</v>
      </c>
      <c r="C73" s="142">
        <v>54738.532699999865</v>
      </c>
      <c r="D73" s="143">
        <v>2.9999999999999997E-4</v>
      </c>
      <c r="E73" s="13">
        <f>+(C73-C$7)/C$8</f>
        <v>24303.230137466078</v>
      </c>
      <c r="F73" s="101">
        <f>ROUND(2*E73,0)/2-0.5</f>
        <v>24302.5</v>
      </c>
      <c r="G73" s="13">
        <f>+C73-(C$7+F73*C$8)</f>
        <v>0.30440734986041207</v>
      </c>
      <c r="H73" s="13"/>
      <c r="I73" s="13"/>
      <c r="J73" s="13"/>
      <c r="L73" s="13">
        <f>+G73</f>
        <v>0.30440734986041207</v>
      </c>
      <c r="M73" s="13"/>
      <c r="N73" s="13"/>
      <c r="O73" s="13">
        <f ca="1">+C$11+C$12*$F73</f>
        <v>0.28652949911655501</v>
      </c>
      <c r="P73" s="13">
        <f>+D$11+D$12*F73+D$13*F73^2</f>
        <v>0.10062252637273622</v>
      </c>
      <c r="Q73" s="15">
        <f>+C73-15018.5</f>
        <v>39720.032699999865</v>
      </c>
      <c r="S73" s="13">
        <f>+(P73-G73)^2</f>
        <v>4.15282542839032E-2</v>
      </c>
      <c r="T73" s="13">
        <v>1</v>
      </c>
      <c r="U73" s="13">
        <f>+T73*S73</f>
        <v>4.15282542839032E-2</v>
      </c>
    </row>
    <row r="74" spans="1:28">
      <c r="A74" s="140" t="s">
        <v>449</v>
      </c>
      <c r="B74" s="141" t="s">
        <v>42</v>
      </c>
      <c r="C74" s="142">
        <v>54740.617099999916</v>
      </c>
      <c r="D74" s="143">
        <v>2.0000000000000001E-4</v>
      </c>
      <c r="E74" s="13">
        <f>+(C74-C$7)/C$8</f>
        <v>24308.22968341993</v>
      </c>
      <c r="F74" s="101">
        <f>ROUND(2*E74,0)/2-0.5</f>
        <v>24307.5</v>
      </c>
      <c r="G74" s="13">
        <f>+C74-(C$7+F74*C$8)</f>
        <v>0.30421804991783574</v>
      </c>
      <c r="H74" s="13"/>
      <c r="I74" s="13"/>
      <c r="J74" s="13"/>
      <c r="L74" s="13">
        <f>+G74</f>
        <v>0.30421804991783574</v>
      </c>
      <c r="M74" s="13"/>
      <c r="N74" s="13"/>
      <c r="O74" s="13">
        <f ca="1">+C$11+C$12*$F74</f>
        <v>0.28634053626354405</v>
      </c>
      <c r="P74" s="13">
        <f>+D$11+D$12*F74+D$13*F74^2</f>
        <v>0.10064283265276192</v>
      </c>
      <c r="Q74" s="15">
        <f>+C74-15018.5</f>
        <v>39722.117099999916</v>
      </c>
      <c r="S74" s="13">
        <f>+(P74-G74)^2</f>
        <v>4.1442869084522015E-2</v>
      </c>
      <c r="T74" s="13">
        <v>1</v>
      </c>
      <c r="U74" s="13">
        <f>+T74*S74</f>
        <v>4.1442869084522015E-2</v>
      </c>
    </row>
    <row r="75" spans="1:28">
      <c r="A75" s="140" t="s">
        <v>449</v>
      </c>
      <c r="B75" s="141" t="s">
        <v>42</v>
      </c>
      <c r="C75" s="142">
        <v>54743.535999999847</v>
      </c>
      <c r="D75" s="143">
        <v>6.9999999999999999E-4</v>
      </c>
      <c r="E75" s="13">
        <f>+(C75-C$7)/C$8</f>
        <v>24315.230822684942</v>
      </c>
      <c r="F75" s="101">
        <f>ROUND(2*E75,0)/2-0.5</f>
        <v>24314.5</v>
      </c>
      <c r="G75" s="13">
        <f>+C75-(C$7+F75*C$8)</f>
        <v>0.3046930298442021</v>
      </c>
      <c r="H75" s="13"/>
      <c r="I75" s="13"/>
      <c r="J75" s="13"/>
      <c r="L75" s="13">
        <f>+G75</f>
        <v>0.3046930298442021</v>
      </c>
      <c r="M75" s="13"/>
      <c r="N75" s="13"/>
      <c r="O75" s="13">
        <f ca="1">+C$11+C$12*$F75</f>
        <v>0.28607598826932867</v>
      </c>
      <c r="P75" s="13">
        <f>+D$11+D$12*F75+D$13*F75^2</f>
        <v>0.10067127413267647</v>
      </c>
      <c r="Q75" s="15">
        <f>+C75-15018.5</f>
        <v>39725.035999999847</v>
      </c>
      <c r="S75" s="13">
        <f>+(P75-G75)^2</f>
        <v>4.1624876803613445E-2</v>
      </c>
      <c r="T75" s="13">
        <v>1</v>
      </c>
      <c r="U75" s="13">
        <f>+T75*S75</f>
        <v>4.1624876803613445E-2</v>
      </c>
    </row>
    <row r="76" spans="1:28">
      <c r="A76" s="140" t="s">
        <v>449</v>
      </c>
      <c r="B76" s="141" t="s">
        <v>40</v>
      </c>
      <c r="C76" s="142">
        <v>54744.578100000042</v>
      </c>
      <c r="D76" s="143">
        <v>8.0000000000000004E-4</v>
      </c>
      <c r="E76" s="13">
        <f>+(C76-C$7)/C$8</f>
        <v>24317.730355806874</v>
      </c>
      <c r="F76" s="101">
        <f>ROUND(2*E76,0)/2-0.5</f>
        <v>24317</v>
      </c>
      <c r="G76" s="13">
        <f>+C76-(C$7+F76*C$8)</f>
        <v>0.30449838004278718</v>
      </c>
      <c r="H76" s="13"/>
      <c r="I76" s="13"/>
      <c r="J76" s="13"/>
      <c r="L76" s="13">
        <f>+G76</f>
        <v>0.30449838004278718</v>
      </c>
      <c r="M76" s="13"/>
      <c r="N76" s="13"/>
      <c r="O76" s="13">
        <f ca="1">+C$11+C$12*$F76</f>
        <v>0.2859815068428232</v>
      </c>
      <c r="P76" s="13">
        <f>+D$11+D$12*F76+D$13*F76^2</f>
        <v>0.10068143539142117</v>
      </c>
      <c r="Q76" s="15">
        <f>+C76-15018.5</f>
        <v>39726.078100000042</v>
      </c>
      <c r="S76" s="13">
        <f>+(P76-G76)^2</f>
        <v>4.1541346927017997E-2</v>
      </c>
      <c r="T76" s="13">
        <v>1</v>
      </c>
      <c r="U76" s="13">
        <f>+T76*S76</f>
        <v>4.1541346927017997E-2</v>
      </c>
    </row>
    <row r="77" spans="1:28">
      <c r="A77" s="140" t="s">
        <v>449</v>
      </c>
      <c r="B77" s="141" t="s">
        <v>40</v>
      </c>
      <c r="C77" s="142">
        <v>54746.663100000005</v>
      </c>
      <c r="D77" s="143">
        <v>2.9999999999999997E-4</v>
      </c>
      <c r="E77" s="13">
        <f>+(C77-C$7)/C$8</f>
        <v>24322.731340892911</v>
      </c>
      <c r="F77" s="101">
        <f>ROUND(2*E77,0)/2-0.5</f>
        <v>24322</v>
      </c>
      <c r="G77" s="13">
        <f>+C77-(C$7+F77*C$8)</f>
        <v>0.30490908000501804</v>
      </c>
      <c r="H77" s="13"/>
      <c r="I77" s="13"/>
      <c r="J77" s="13"/>
      <c r="L77" s="13">
        <f>+G77</f>
        <v>0.30490908000501804</v>
      </c>
      <c r="M77" s="13"/>
      <c r="N77" s="13"/>
      <c r="O77" s="13">
        <f ca="1">+C$11+C$12*$F77</f>
        <v>0.28579254398981224</v>
      </c>
      <c r="P77" s="13">
        <f>+D$11+D$12*F77+D$13*F77^2</f>
        <v>0.10070176357314206</v>
      </c>
      <c r="Q77" s="15">
        <f>+C77-15018.5</f>
        <v>39728.163100000005</v>
      </c>
      <c r="S77" s="13">
        <f>+(P77-G77)^2</f>
        <v>4.1700628084308328E-2</v>
      </c>
      <c r="T77" s="13">
        <v>1</v>
      </c>
      <c r="U77" s="13">
        <f>+T77*S77</f>
        <v>4.1700628084308328E-2</v>
      </c>
    </row>
    <row r="78" spans="1:28">
      <c r="A78" s="140" t="s">
        <v>449</v>
      </c>
      <c r="B78" s="141" t="s">
        <v>42</v>
      </c>
      <c r="C78" s="142">
        <v>54747.704899999779</v>
      </c>
      <c r="D78" s="143">
        <v>2.0000000000000001E-4</v>
      </c>
      <c r="E78" s="13">
        <f>+(C78-C$7)/C$8</f>
        <v>24325.230154447636</v>
      </c>
      <c r="F78" s="101">
        <f>ROUND(2*E78,0)/2-0.5</f>
        <v>24324.5</v>
      </c>
      <c r="G78" s="13">
        <f>+C78-(C$7+F78*C$8)</f>
        <v>0.3044144297746243</v>
      </c>
      <c r="H78" s="13"/>
      <c r="I78" s="13"/>
      <c r="J78" s="13"/>
      <c r="L78" s="13">
        <f>+G78</f>
        <v>0.3044144297746243</v>
      </c>
      <c r="M78" s="13"/>
      <c r="N78" s="13"/>
      <c r="O78" s="13">
        <f ca="1">+C$11+C$12*$F78</f>
        <v>0.28569806256330676</v>
      </c>
      <c r="P78" s="13">
        <f>+D$11+D$12*F78+D$13*F78^2</f>
        <v>0.10071193049611826</v>
      </c>
      <c r="Q78" s="15">
        <f>+C78-15018.5</f>
        <v>39729.204899999779</v>
      </c>
      <c r="S78" s="13">
        <f>+(P78-G78)^2</f>
        <v>4.1494708212309751E-2</v>
      </c>
      <c r="T78" s="13">
        <v>1</v>
      </c>
      <c r="U78" s="13">
        <f>+T78*S78</f>
        <v>4.1494708212309751E-2</v>
      </c>
    </row>
    <row r="79" spans="1:28">
      <c r="A79" s="140" t="s">
        <v>449</v>
      </c>
      <c r="B79" s="141" t="s">
        <v>40</v>
      </c>
      <c r="C79" s="142">
        <v>54749.584799999837</v>
      </c>
      <c r="D79" s="143">
        <v>1.8E-3</v>
      </c>
      <c r="E79" s="13">
        <f>+(C79-C$7)/C$8</f>
        <v>24329.739196108883</v>
      </c>
      <c r="F79" s="101">
        <f>ROUND(2*E79,0)/2-0.5</f>
        <v>24329</v>
      </c>
      <c r="G79" s="13">
        <f>+C79-(C$7+F79*C$8)</f>
        <v>0.30818405983154662</v>
      </c>
      <c r="H79" s="13"/>
      <c r="I79" s="13"/>
      <c r="J79" s="13"/>
      <c r="L79" s="13">
        <f>+G79</f>
        <v>0.30818405983154662</v>
      </c>
      <c r="M79" s="13"/>
      <c r="N79" s="13"/>
      <c r="O79" s="13">
        <f ca="1">+C$11+C$12*$F79</f>
        <v>0.28552799599559686</v>
      </c>
      <c r="P79" s="13">
        <f>+D$11+D$12*F79+D$13*F79^2</f>
        <v>0.1007302357154299</v>
      </c>
      <c r="Q79" s="15">
        <f>+C79-15018.5</f>
        <v>39731.084799999837</v>
      </c>
      <c r="S79" s="13">
        <f>+(P79-G79)^2</f>
        <v>4.3037089140400699E-2</v>
      </c>
      <c r="T79" s="13">
        <v>1</v>
      </c>
      <c r="U79" s="13">
        <f>+T79*S79</f>
        <v>4.3037089140400699E-2</v>
      </c>
    </row>
    <row r="80" spans="1:28">
      <c r="A80" s="140" t="s">
        <v>449</v>
      </c>
      <c r="B80" s="141" t="s">
        <v>42</v>
      </c>
      <c r="C80" s="142">
        <v>54751.457299999893</v>
      </c>
      <c r="D80" s="143">
        <v>2.9999999999999997E-4</v>
      </c>
      <c r="E80" s="13">
        <f>+(C80-C$7)/C$8</f>
        <v>24334.230488470537</v>
      </c>
      <c r="F80" s="101">
        <f>ROUND(2*E80,0)/2-0.5</f>
        <v>24333.5</v>
      </c>
      <c r="G80" s="13">
        <f>+C80-(C$7+F80*C$8)</f>
        <v>0.30455368989350973</v>
      </c>
      <c r="H80" s="13"/>
      <c r="I80" s="13"/>
      <c r="J80" s="13"/>
      <c r="L80" s="13">
        <f>+G80</f>
        <v>0.30455368989350973</v>
      </c>
      <c r="M80" s="13"/>
      <c r="N80" s="13"/>
      <c r="O80" s="13">
        <f ca="1">+C$11+C$12*$F80</f>
        <v>0.28535792942788696</v>
      </c>
      <c r="P80" s="13">
        <f>+D$11+D$12*F80+D$13*F80^2</f>
        <v>0.10074854705211157</v>
      </c>
      <c r="Q80" s="15">
        <f>+C80-15018.5</f>
        <v>39732.957299999893</v>
      </c>
      <c r="S80" s="13">
        <f>+(P80-G80)^2</f>
        <v>4.1536536248602714E-2</v>
      </c>
      <c r="T80" s="13">
        <v>1</v>
      </c>
      <c r="U80" s="13">
        <f>+T80*S80</f>
        <v>4.1536536248602714E-2</v>
      </c>
    </row>
    <row r="81" spans="1:21">
      <c r="A81" s="140" t="s">
        <v>449</v>
      </c>
      <c r="B81" s="141" t="s">
        <v>40</v>
      </c>
      <c r="C81" s="142">
        <v>54752.499499999918</v>
      </c>
      <c r="D81" s="143">
        <v>4.0000000000000002E-4</v>
      </c>
      <c r="E81" s="13">
        <f>+(C81-C$7)/C$8</f>
        <v>24336.730261447461</v>
      </c>
      <c r="F81" s="101">
        <f>ROUND(2*E81,0)/2-0.5</f>
        <v>24336</v>
      </c>
      <c r="G81" s="13">
        <f>+C81-(C$7+F81*C$8)</f>
        <v>0.30445903991494561</v>
      </c>
      <c r="H81" s="13"/>
      <c r="I81" s="13"/>
      <c r="J81" s="13"/>
      <c r="L81" s="13">
        <f>+G81</f>
        <v>0.30445903991494561</v>
      </c>
      <c r="M81" s="13"/>
      <c r="N81" s="13"/>
      <c r="O81" s="13">
        <f ca="1">+C$11+C$12*$F81</f>
        <v>0.28526344800138148</v>
      </c>
      <c r="P81" s="13">
        <f>+D$11+D$12*F81+D$13*F81^2</f>
        <v>0.10075872266024277</v>
      </c>
      <c r="Q81" s="15">
        <f>+C81-15018.5</f>
        <v>39733.999499999918</v>
      </c>
      <c r="S81" s="13">
        <f>+(P81-G81)^2</f>
        <v>4.1493819249666587E-2</v>
      </c>
      <c r="T81" s="13">
        <v>1</v>
      </c>
      <c r="U81" s="13">
        <f>+T81*S81</f>
        <v>4.1493819249666587E-2</v>
      </c>
    </row>
    <row r="82" spans="1:21">
      <c r="A82" s="140" t="s">
        <v>449</v>
      </c>
      <c r="B82" s="141" t="s">
        <v>42</v>
      </c>
      <c r="C82" s="142">
        <v>54752.707899999805</v>
      </c>
      <c r="D82" s="143">
        <v>6.9999999999999999E-4</v>
      </c>
      <c r="E82" s="13">
        <f>+(C82-C$7)/C$8</f>
        <v>24337.230120100405</v>
      </c>
      <c r="F82" s="101">
        <f>ROUND(2*E82,0)/2-0.5</f>
        <v>24336.5</v>
      </c>
      <c r="G82" s="13">
        <f>+C82-(C$7+F82*C$8)</f>
        <v>0.30440010980237275</v>
      </c>
      <c r="H82" s="13"/>
      <c r="I82" s="13"/>
      <c r="J82" s="13"/>
      <c r="L82" s="13">
        <f>+G82</f>
        <v>0.30440010980237275</v>
      </c>
      <c r="M82" s="13"/>
      <c r="N82" s="13"/>
      <c r="O82" s="13">
        <f ca="1">+C$11+C$12*$F82</f>
        <v>0.28524455171608043</v>
      </c>
      <c r="P82" s="13">
        <f>+D$11+D$12*F82+D$13*F82^2</f>
        <v>0.10076075800843827</v>
      </c>
      <c r="Q82" s="15">
        <f>+C82-15018.5</f>
        <v>39734.207899999805</v>
      </c>
      <c r="S82" s="13">
        <f>+(P82-G82)^2</f>
        <v>4.1468985599053813E-2</v>
      </c>
      <c r="T82" s="13">
        <v>1</v>
      </c>
      <c r="U82" s="13">
        <f>+T82*S82</f>
        <v>4.1468985599053813E-2</v>
      </c>
    </row>
    <row r="83" spans="1:21">
      <c r="A83" s="140" t="s">
        <v>449</v>
      </c>
      <c r="B83" s="141" t="s">
        <v>40</v>
      </c>
      <c r="C83" s="142">
        <v>54754.588099999819</v>
      </c>
      <c r="D83" s="143">
        <v>6.9999999999999999E-4</v>
      </c>
      <c r="E83" s="13">
        <f>+(C83-C$7)/C$8</f>
        <v>24341.739881327747</v>
      </c>
      <c r="F83" s="101">
        <f>ROUND(2*E83,0)/2-0.5</f>
        <v>24341</v>
      </c>
      <c r="G83" s="13">
        <f>+C83-(C$7+F83*C$8)</f>
        <v>0.30846973981533665</v>
      </c>
      <c r="H83" s="13"/>
      <c r="I83" s="13"/>
      <c r="J83" s="13"/>
      <c r="L83" s="13">
        <f>+G83</f>
        <v>0.30846973981533665</v>
      </c>
      <c r="M83" s="13"/>
      <c r="N83" s="13"/>
      <c r="O83" s="13">
        <f ca="1">+C$11+C$12*$F83</f>
        <v>0.28507448514837053</v>
      </c>
      <c r="P83" s="13">
        <f>+D$11+D$12*F83+D$13*F83^2</f>
        <v>0.10077907954073669</v>
      </c>
      <c r="Q83" s="15">
        <f>+C83-15018.5</f>
        <v>39736.088099999819</v>
      </c>
      <c r="S83" s="13">
        <f>+(P83-G83)^2</f>
        <v>4.3135410365299304E-2</v>
      </c>
      <c r="T83" s="13">
        <v>1</v>
      </c>
      <c r="U83" s="13">
        <f>+T83*S83</f>
        <v>4.3135410365299304E-2</v>
      </c>
    </row>
    <row r="84" spans="1:21">
      <c r="A84" s="140" t="s">
        <v>449</v>
      </c>
      <c r="B84" s="141" t="s">
        <v>40</v>
      </c>
      <c r="C84" s="142">
        <v>54757.503099999856</v>
      </c>
      <c r="D84" s="143">
        <v>5.9999999999999995E-4</v>
      </c>
      <c r="E84" s="13">
        <f>+(C84-C$7)/C$8</f>
        <v>24348.731666232419</v>
      </c>
      <c r="F84" s="101">
        <f>ROUND(2*E84,0)/2-0.5</f>
        <v>24348</v>
      </c>
      <c r="G84" s="13">
        <f>+C84-(C$7+F84*C$8)</f>
        <v>0.30504471985477721</v>
      </c>
      <c r="H84" s="13"/>
      <c r="I84" s="13"/>
      <c r="J84" s="13"/>
      <c r="L84" s="13">
        <f>+G84</f>
        <v>0.30504471985477721</v>
      </c>
      <c r="M84" s="13"/>
      <c r="N84" s="13"/>
      <c r="O84" s="13">
        <f ca="1">+C$11+C$12*$F84</f>
        <v>0.28480993715415515</v>
      </c>
      <c r="P84" s="13">
        <f>+D$11+D$12*F84+D$13*F84^2</f>
        <v>0.10080759186130675</v>
      </c>
      <c r="Q84" s="15">
        <f>+C84-15018.5</f>
        <v>39739.003099999856</v>
      </c>
      <c r="S84" s="13">
        <f>+(P84-G84)^2</f>
        <v>4.1712804451021233E-2</v>
      </c>
      <c r="T84" s="13">
        <v>1</v>
      </c>
      <c r="U84" s="13">
        <f>+T84*S84</f>
        <v>4.1712804451021233E-2</v>
      </c>
    </row>
    <row r="85" spans="1:21">
      <c r="A85" s="140" t="s">
        <v>449</v>
      </c>
      <c r="B85" s="141" t="s">
        <v>42</v>
      </c>
      <c r="C85" s="142">
        <v>54758.545100000221</v>
      </c>
      <c r="D85" s="143">
        <v>2.9999999999999997E-4</v>
      </c>
      <c r="E85" s="13">
        <f>+(C85-C$7)/C$8</f>
        <v>24351.23095949936</v>
      </c>
      <c r="F85" s="101">
        <f>ROUND(2*E85,0)/2-0.5</f>
        <v>24350.5</v>
      </c>
      <c r="G85" s="13">
        <f>+C85-(C$7+F85*C$8)</f>
        <v>0.30475007022323553</v>
      </c>
      <c r="H85" s="13"/>
      <c r="I85" s="13"/>
      <c r="J85" s="13"/>
      <c r="L85" s="13">
        <f>+G85</f>
        <v>0.30475007022323553</v>
      </c>
      <c r="M85" s="13"/>
      <c r="N85" s="13"/>
      <c r="O85" s="13">
        <f ca="1">+C$11+C$12*$F85</f>
        <v>0.28471545572764967</v>
      </c>
      <c r="P85" s="13">
        <f>+D$11+D$12*F85+D$13*F85^2</f>
        <v>0.10081777842028554</v>
      </c>
      <c r="Q85" s="15">
        <f>+C85-15018.5</f>
        <v>39740.045100000221</v>
      </c>
      <c r="S85" s="13">
        <f>+(P85-G85)^2</f>
        <v>4.1588379640003538E-2</v>
      </c>
      <c r="T85" s="13">
        <v>1</v>
      </c>
      <c r="U85" s="13">
        <f>+T85*S85</f>
        <v>4.1588379640003538E-2</v>
      </c>
    </row>
    <row r="86" spans="1:21">
      <c r="A86" s="11" t="s">
        <v>365</v>
      </c>
      <c r="B86" s="28" t="s">
        <v>42</v>
      </c>
      <c r="C86" s="88">
        <v>54760.212599999999</v>
      </c>
      <c r="D86" s="88" t="s">
        <v>46</v>
      </c>
      <c r="E86" s="13">
        <f>+(C86-C$7)/C$8</f>
        <v>24355.230548290729</v>
      </c>
      <c r="F86" s="13">
        <f>ROUND(2*E86,0)/2</f>
        <v>24355</v>
      </c>
      <c r="G86" s="13">
        <f>+C86-(C$7+F86*C$8)</f>
        <v>9.6119699999690056E-2</v>
      </c>
      <c r="H86" s="13"/>
      <c r="I86" s="13">
        <f>+G86</f>
        <v>9.6119699999690056E-2</v>
      </c>
      <c r="L86" s="13"/>
      <c r="M86" s="13"/>
      <c r="N86" s="13"/>
      <c r="O86" s="13">
        <f ca="1">+C$11+C$12*$F86</f>
        <v>0.28454538915993988</v>
      </c>
      <c r="P86" s="13">
        <f>+D$11+D$12*F86+D$13*F86^2</f>
        <v>0.10083611898440184</v>
      </c>
      <c r="Q86" s="15">
        <f>+C86-15018.5</f>
        <v>39741.712599999999</v>
      </c>
      <c r="R86" t="s">
        <v>56</v>
      </c>
      <c r="S86" s="13">
        <f>+(P86-G86)^2</f>
        <v>2.2244608039349738E-5</v>
      </c>
      <c r="T86" s="13">
        <v>1</v>
      </c>
      <c r="U86" s="13">
        <f>+T86*S86</f>
        <v>2.2244608039349738E-5</v>
      </c>
    </row>
    <row r="87" spans="1:21">
      <c r="A87" s="140" t="s">
        <v>449</v>
      </c>
      <c r="B87" s="141" t="s">
        <v>42</v>
      </c>
      <c r="C87" s="142">
        <v>54760.630200000014</v>
      </c>
      <c r="D87" s="143">
        <v>2.9999999999999997E-4</v>
      </c>
      <c r="E87" s="13">
        <f>+(C87-C$7)/C$8</f>
        <v>24356.232184440389</v>
      </c>
      <c r="F87" s="101">
        <f>ROUND(2*E87,0)/2-0.5</f>
        <v>24355.5</v>
      </c>
      <c r="G87" s="13">
        <f>+C87-(C$7+F87*C$8)</f>
        <v>0.30526077000831719</v>
      </c>
      <c r="H87" s="13"/>
      <c r="I87" s="13"/>
      <c r="J87" s="13"/>
      <c r="L87" s="13">
        <f>+G87</f>
        <v>0.30526077000831719</v>
      </c>
      <c r="M87" s="13"/>
      <c r="N87" s="13"/>
      <c r="O87" s="13">
        <f ca="1">+C$11+C$12*$F87</f>
        <v>0.28452649287463871</v>
      </c>
      <c r="P87" s="13">
        <f>+D$11+D$12*F87+D$13*F87^2</f>
        <v>0.10083815720247465</v>
      </c>
      <c r="Q87" s="15">
        <f>+C87-15018.5</f>
        <v>39742.130200000014</v>
      </c>
      <c r="S87" s="13">
        <f>+(P87-G87)^2</f>
        <v>4.178860462636743E-2</v>
      </c>
      <c r="T87" s="13">
        <v>1</v>
      </c>
      <c r="U87" s="13">
        <f>+T87*S87</f>
        <v>4.178860462636743E-2</v>
      </c>
    </row>
    <row r="88" spans="1:21">
      <c r="A88" s="140" t="s">
        <v>449</v>
      </c>
      <c r="B88" s="141" t="s">
        <v>42</v>
      </c>
      <c r="C88" s="142">
        <v>54763.54879999999</v>
      </c>
      <c r="D88" s="143">
        <v>2.9999999999999997E-4</v>
      </c>
      <c r="E88" s="13">
        <f>+(C88-C$7)/C$8</f>
        <v>24363.23260413931</v>
      </c>
      <c r="F88" s="101">
        <f>ROUND(2*E88,0)/2-0.5</f>
        <v>24362.5</v>
      </c>
      <c r="G88" s="13">
        <f>+C88-(C$7+F88*C$8)</f>
        <v>0.30543574998591794</v>
      </c>
      <c r="H88" s="13"/>
      <c r="I88" s="13"/>
      <c r="J88" s="13"/>
      <c r="L88" s="13">
        <f>+G88</f>
        <v>0.30543574998591794</v>
      </c>
      <c r="M88" s="13"/>
      <c r="N88" s="13"/>
      <c r="O88" s="13">
        <f ca="1">+C$11+C$12*$F88</f>
        <v>0.28426194488042344</v>
      </c>
      <c r="P88" s="13">
        <f>+D$11+D$12*F88+D$13*F88^2</f>
        <v>0.100866700185418</v>
      </c>
      <c r="Q88" s="15">
        <f>+C88-15018.5</f>
        <v>39745.04879999999</v>
      </c>
      <c r="S88" s="13">
        <f>+(P88-G88)^2</f>
        <v>4.1848496136279424E-2</v>
      </c>
      <c r="T88" s="13">
        <v>1</v>
      </c>
      <c r="U88" s="13">
        <f>+T88*S88</f>
        <v>4.1848496136279424E-2</v>
      </c>
    </row>
    <row r="89" spans="1:21">
      <c r="A89" s="140" t="s">
        <v>449</v>
      </c>
      <c r="B89" s="141" t="s">
        <v>40</v>
      </c>
      <c r="C89" s="142">
        <v>54764.591399999801</v>
      </c>
      <c r="D89" s="143">
        <v>4.0000000000000002E-4</v>
      </c>
      <c r="E89" s="13">
        <f>+(C89-C$7)/C$8</f>
        <v>24365.73333653732</v>
      </c>
      <c r="F89" s="101">
        <f>ROUND(2*E89,0)/2-0.5</f>
        <v>24365</v>
      </c>
      <c r="G89" s="13">
        <f>+C89-(C$7+F89*C$8)</f>
        <v>0.30574109980079811</v>
      </c>
      <c r="H89" s="13"/>
      <c r="I89" s="13"/>
      <c r="J89" s="13"/>
      <c r="L89" s="13">
        <f>+G89</f>
        <v>0.30574109980079811</v>
      </c>
      <c r="M89" s="13"/>
      <c r="N89" s="13"/>
      <c r="O89" s="13">
        <f ca="1">+C$11+C$12*$F89</f>
        <v>0.28416746345391786</v>
      </c>
      <c r="P89" s="13">
        <f>+D$11+D$12*F89+D$13*F89^2</f>
        <v>0.10087689769524438</v>
      </c>
      <c r="Q89" s="15">
        <f>+C89-15018.5</f>
        <v>39746.091399999801</v>
      </c>
      <c r="S89" s="13">
        <f>+(P89-G89)^2</f>
        <v>4.1969341304345167E-2</v>
      </c>
      <c r="T89" s="13">
        <v>1</v>
      </c>
      <c r="U89" s="13">
        <f>+T89*S89</f>
        <v>4.1969341304345167E-2</v>
      </c>
    </row>
    <row r="90" spans="1:21">
      <c r="A90" s="140" t="s">
        <v>449</v>
      </c>
      <c r="B90" s="141" t="s">
        <v>42</v>
      </c>
      <c r="C90" s="142">
        <v>54766.466700000223</v>
      </c>
      <c r="D90" s="143">
        <v>2.9999999999999997E-4</v>
      </c>
      <c r="E90" s="13">
        <f>+(C90-C$7)/C$8</f>
        <v>24370.23134485105</v>
      </c>
      <c r="F90" s="101">
        <f>ROUND(2*E90,0)/2-0.5</f>
        <v>24369.5</v>
      </c>
      <c r="G90" s="13">
        <f>+C90-(C$7+F90*C$8)</f>
        <v>0.30491073022130877</v>
      </c>
      <c r="H90" s="13"/>
      <c r="I90" s="13"/>
      <c r="J90" s="13"/>
      <c r="L90" s="13">
        <f>+G90</f>
        <v>0.30491073022130877</v>
      </c>
      <c r="M90" s="13"/>
      <c r="N90" s="13"/>
      <c r="O90" s="13">
        <f ca="1">+C$11+C$12*$F90</f>
        <v>0.28399739688620806</v>
      </c>
      <c r="P90" s="13">
        <f>+D$11+D$12*F90+D$13*F90^2</f>
        <v>0.10089525797088637</v>
      </c>
      <c r="Q90" s="15">
        <f>+C90-15018.5</f>
        <v>39747.966700000223</v>
      </c>
      <c r="S90" s="13">
        <f>+(P90-G90)^2</f>
        <v>4.1622312917562868E-2</v>
      </c>
      <c r="T90" s="13">
        <v>1</v>
      </c>
      <c r="U90" s="13">
        <f>+T90*S90</f>
        <v>4.1622312917562868E-2</v>
      </c>
    </row>
    <row r="91" spans="1:21">
      <c r="A91" s="140" t="s">
        <v>449</v>
      </c>
      <c r="B91" s="141" t="s">
        <v>40</v>
      </c>
      <c r="C91" s="142">
        <v>54767.507600000128</v>
      </c>
      <c r="D91" s="143">
        <v>5.0000000000000001E-4</v>
      </c>
      <c r="E91" s="13">
        <f>+(C91-C$7)/C$8</f>
        <v>24372.727999707487</v>
      </c>
      <c r="F91" s="101">
        <f>ROUND(2*E91,0)/2-0.5</f>
        <v>24372</v>
      </c>
      <c r="G91" s="13">
        <f>+C91-(C$7+F91*C$8)</f>
        <v>0.3035160801227903</v>
      </c>
      <c r="H91" s="13"/>
      <c r="I91" s="13"/>
      <c r="J91" s="13"/>
      <c r="L91" s="13">
        <f>+G91</f>
        <v>0.3035160801227903</v>
      </c>
      <c r="M91" s="13"/>
      <c r="N91" s="13"/>
      <c r="O91" s="13">
        <f ca="1">+C$11+C$12*$F91</f>
        <v>0.28390291545970259</v>
      </c>
      <c r="P91" s="13">
        <f>+D$11+D$12*F91+D$13*F91^2</f>
        <v>0.10090546076732886</v>
      </c>
      <c r="Q91" s="15">
        <f>+C91-15018.5</f>
        <v>39749.007600000128</v>
      </c>
      <c r="S91" s="13">
        <f>+(P91-G91)^2</f>
        <v>4.1051063075603682E-2</v>
      </c>
      <c r="T91" s="13">
        <v>1</v>
      </c>
      <c r="U91" s="13">
        <f>+T91*S91</f>
        <v>4.1051063075603682E-2</v>
      </c>
    </row>
    <row r="92" spans="1:21">
      <c r="A92" s="140" t="s">
        <v>449</v>
      </c>
      <c r="B92" s="141" t="s">
        <v>42</v>
      </c>
      <c r="C92" s="142">
        <v>54768.551299999934</v>
      </c>
      <c r="D92" s="143">
        <v>2.0000000000000001E-4</v>
      </c>
      <c r="E92" s="13">
        <f>+(C92-C$7)/C$8</f>
        <v>24375.231370514884</v>
      </c>
      <c r="F92" s="101">
        <f>ROUND(2*E92,0)/2-0.5</f>
        <v>24374.5</v>
      </c>
      <c r="G92" s="13">
        <f>+C92-(C$7+F92*C$8)</f>
        <v>0.30492142993171001</v>
      </c>
      <c r="H92" s="13"/>
      <c r="I92" s="13"/>
      <c r="J92" s="13"/>
      <c r="L92" s="13">
        <f>+G92</f>
        <v>0.30492142993171001</v>
      </c>
      <c r="M92" s="13"/>
      <c r="N92" s="13"/>
      <c r="O92" s="13">
        <f ca="1">+C$11+C$12*$F92</f>
        <v>0.28380843403319711</v>
      </c>
      <c r="P92" s="13">
        <f>+D$11+D$12*F92+D$13*F92^2</f>
        <v>0.10091566545184849</v>
      </c>
      <c r="Q92" s="15">
        <f>+C92-15018.5</f>
        <v>39750.051299999934</v>
      </c>
      <c r="S92" s="13">
        <f>+(P92-G92)^2</f>
        <v>4.1618351941012724E-2</v>
      </c>
      <c r="T92" s="13">
        <v>1</v>
      </c>
      <c r="U92" s="13">
        <f>+T92*S92</f>
        <v>4.1618351941012724E-2</v>
      </c>
    </row>
    <row r="93" spans="1:21">
      <c r="A93" s="140" t="s">
        <v>449</v>
      </c>
      <c r="B93" s="141" t="s">
        <v>40</v>
      </c>
      <c r="C93" s="142">
        <v>54769.594299999997</v>
      </c>
      <c r="D93" s="143">
        <v>4.0000000000000002E-4</v>
      </c>
      <c r="E93" s="13">
        <f>+(C93-C$7)/C$8</f>
        <v>24377.733062335097</v>
      </c>
      <c r="F93" s="101">
        <f>ROUND(2*E93,0)/2-0.5</f>
        <v>24377</v>
      </c>
      <c r="G93" s="13">
        <f>+C93-(C$7+F93*C$8)</f>
        <v>0.30562677999841981</v>
      </c>
      <c r="H93" s="13"/>
      <c r="I93" s="13"/>
      <c r="J93" s="13"/>
      <c r="L93" s="13">
        <f>+G93</f>
        <v>0.30562677999841981</v>
      </c>
      <c r="M93" s="13"/>
      <c r="N93" s="13"/>
      <c r="O93" s="13">
        <f ca="1">+C$11+C$12*$F93</f>
        <v>0.28371395260669163</v>
      </c>
      <c r="P93" s="13">
        <f>+D$11+D$12*F93+D$13*F93^2</f>
        <v>0.10092587202444531</v>
      </c>
      <c r="Q93" s="15">
        <f>+C93-15018.5</f>
        <v>39751.094299999997</v>
      </c>
      <c r="S93" s="13">
        <f>+(P93-G93)^2</f>
        <v>4.1902461725369579E-2</v>
      </c>
      <c r="T93" s="13">
        <v>1</v>
      </c>
      <c r="U93" s="13">
        <f>+T93*S93</f>
        <v>4.1902461725369579E-2</v>
      </c>
    </row>
    <row r="94" spans="1:21">
      <c r="A94" s="140" t="s">
        <v>449</v>
      </c>
      <c r="B94" s="141" t="s">
        <v>40</v>
      </c>
      <c r="C94" s="142">
        <v>54770.427300000098</v>
      </c>
      <c r="D94" s="143">
        <v>5.9999999999999995E-4</v>
      </c>
      <c r="E94" s="13">
        <f>+(C94-C$7)/C$8</f>
        <v>24379.731057815792</v>
      </c>
      <c r="F94" s="101">
        <f>ROUND(2*E94,0)/2-0.5</f>
        <v>24379</v>
      </c>
      <c r="G94" s="13">
        <f>+C94-(C$7+F94*C$8)</f>
        <v>0.30479106009443058</v>
      </c>
      <c r="H94" s="13"/>
      <c r="I94" s="13"/>
      <c r="J94" s="13"/>
      <c r="L94" s="13">
        <f>+G94</f>
        <v>0.30479106009443058</v>
      </c>
      <c r="M94" s="13"/>
      <c r="N94" s="13"/>
      <c r="O94" s="13">
        <f ca="1">+C$11+C$12*$F94</f>
        <v>0.28363836746548721</v>
      </c>
      <c r="P94" s="13">
        <f>+D$11+D$12*F94+D$13*F94^2</f>
        <v>0.10093403864193834</v>
      </c>
      <c r="Q94" s="15">
        <f>+C94-15018.5</f>
        <v>39751.927300000098</v>
      </c>
      <c r="S94" s="13">
        <f>+(P94-G94)^2</f>
        <v>4.1557685195481878E-2</v>
      </c>
      <c r="T94" s="13">
        <v>1</v>
      </c>
      <c r="U94" s="13">
        <f>+T94*S94</f>
        <v>4.1557685195481878E-2</v>
      </c>
    </row>
    <row r="95" spans="1:21">
      <c r="A95" s="140" t="s">
        <v>449</v>
      </c>
      <c r="B95" s="141" t="s">
        <v>42</v>
      </c>
      <c r="C95" s="142">
        <v>54771.469200000167</v>
      </c>
      <c r="D95" s="143">
        <v>2.9999999999999997E-4</v>
      </c>
      <c r="E95" s="13">
        <f>+(C95-C$7)/C$8</f>
        <v>24382.230111226621</v>
      </c>
      <c r="F95" s="101">
        <f>ROUND(2*E95,0)/2-0.5</f>
        <v>24381.5</v>
      </c>
      <c r="G95" s="13">
        <f>+C95-(C$7+F95*C$8)</f>
        <v>0.30439641016710084</v>
      </c>
      <c r="H95" s="13"/>
      <c r="I95" s="13"/>
      <c r="J95" s="13"/>
      <c r="L95" s="13">
        <f>+G95</f>
        <v>0.30439641016710084</v>
      </c>
      <c r="M95" s="13"/>
      <c r="N95" s="13"/>
      <c r="O95" s="13">
        <f ca="1">+C$11+C$12*$F95</f>
        <v>0.28354388603898173</v>
      </c>
      <c r="P95" s="13">
        <f>+D$11+D$12*F95+D$13*F95^2</f>
        <v>0.10094424861307408</v>
      </c>
      <c r="Q95" s="15">
        <f>+C95-15018.5</f>
        <v>39752.969200000167</v>
      </c>
      <c r="S95" s="13">
        <f>+(P95-G95)^2</f>
        <v>4.1392782041005806E-2</v>
      </c>
      <c r="T95" s="13">
        <v>1</v>
      </c>
      <c r="U95" s="13">
        <f>+T95*S95</f>
        <v>4.1392782041005806E-2</v>
      </c>
    </row>
    <row r="96" spans="1:21">
      <c r="A96" s="140" t="s">
        <v>449</v>
      </c>
      <c r="B96" s="141" t="s">
        <v>42</v>
      </c>
      <c r="C96" s="142">
        <v>54774.388499999885</v>
      </c>
      <c r="D96" s="143">
        <v>2.0000000000000001E-4</v>
      </c>
      <c r="E96" s="13">
        <f>+(C96-C$7)/C$8</f>
        <v>24389.232209912723</v>
      </c>
      <c r="F96" s="101">
        <f>ROUND(2*E96,0)/2-0.5</f>
        <v>24388.5</v>
      </c>
      <c r="G96" s="13">
        <f>+C96-(C$7+F96*C$8)</f>
        <v>0.30527138987963554</v>
      </c>
      <c r="H96" s="13"/>
      <c r="I96" s="13"/>
      <c r="J96" s="13"/>
      <c r="L96" s="13">
        <f>+G96</f>
        <v>0.30527138987963554</v>
      </c>
      <c r="M96" s="13"/>
      <c r="N96" s="13"/>
      <c r="O96" s="13">
        <f ca="1">+C$11+C$12*$F96</f>
        <v>0.28327933804476635</v>
      </c>
      <c r="P96" s="13">
        <f>+D$11+D$12*F96+D$13*F96^2</f>
        <v>0.10097284657682468</v>
      </c>
      <c r="Q96" s="15">
        <f>+C96-15018.5</f>
        <v>39755.888499999885</v>
      </c>
      <c r="S96" s="13">
        <f>+(P96-G96)^2</f>
        <v>4.1737894795650481E-2</v>
      </c>
      <c r="T96" s="13">
        <v>1</v>
      </c>
      <c r="U96" s="13">
        <f>+T96*S96</f>
        <v>4.1737894795650481E-2</v>
      </c>
    </row>
    <row r="97" spans="1:21">
      <c r="A97" s="140" t="s">
        <v>449</v>
      </c>
      <c r="B97" s="141" t="s">
        <v>40</v>
      </c>
      <c r="C97" s="142">
        <v>54775.430900000036</v>
      </c>
      <c r="D97" s="143">
        <v>4.0000000000000002E-4</v>
      </c>
      <c r="E97" s="13">
        <f>+(C97-C$7)/C$8</f>
        <v>24391.73246260075</v>
      </c>
      <c r="F97" s="101">
        <f>ROUND(2*E97,0)/2-0.5</f>
        <v>24391</v>
      </c>
      <c r="G97" s="13">
        <f>+C97-(C$7+F97*C$8)</f>
        <v>0.30537674003426218</v>
      </c>
      <c r="H97" s="13"/>
      <c r="I97" s="13"/>
      <c r="J97" s="13"/>
      <c r="L97" s="13">
        <f>+G97</f>
        <v>0.30537674003426218</v>
      </c>
      <c r="M97" s="13"/>
      <c r="N97" s="13"/>
      <c r="O97" s="13">
        <f ca="1">+C$11+C$12*$F97</f>
        <v>0.28318485661826087</v>
      </c>
      <c r="P97" s="13">
        <f>+D$11+D$12*F97+D$13*F97^2</f>
        <v>0.10098306372265367</v>
      </c>
      <c r="Q97" s="15">
        <f>+C97-15018.5</f>
        <v>39756.930900000036</v>
      </c>
      <c r="S97" s="13">
        <f>+(P97-G97)^2</f>
        <v>4.1776774916174597E-2</v>
      </c>
      <c r="T97" s="13">
        <v>1</v>
      </c>
      <c r="U97" s="13">
        <f>+T97*S97</f>
        <v>4.1776774916174597E-2</v>
      </c>
    </row>
    <row r="98" spans="1:21">
      <c r="A98" s="140" t="s">
        <v>449</v>
      </c>
      <c r="B98" s="141" t="s">
        <v>40</v>
      </c>
      <c r="C98" s="142">
        <v>54777.515399999917</v>
      </c>
      <c r="D98" s="143">
        <v>2.9999999999999997E-4</v>
      </c>
      <c r="E98" s="13">
        <f>+(C98-C$7)/C$8</f>
        <v>24396.732248409589</v>
      </c>
      <c r="F98" s="101">
        <f>ROUND(2*E98,0)/2-0.5</f>
        <v>24396</v>
      </c>
      <c r="G98" s="13">
        <f>+C98-(C$7+F98*C$8)</f>
        <v>0.30528743991453666</v>
      </c>
      <c r="H98" s="13"/>
      <c r="I98" s="13"/>
      <c r="J98" s="13"/>
      <c r="L98" s="13">
        <f>+G98</f>
        <v>0.30528743991453666</v>
      </c>
      <c r="M98" s="13"/>
      <c r="N98" s="13"/>
      <c r="O98" s="13">
        <f ca="1">+C$11+C$12*$F98</f>
        <v>0.28299589376524992</v>
      </c>
      <c r="P98" s="13">
        <f>+D$11+D$12*F98+D$13*F98^2</f>
        <v>0.10100350367854315</v>
      </c>
      <c r="Q98" s="15">
        <f>+C98-15018.5</f>
        <v>39759.015399999917</v>
      </c>
      <c r="S98" s="13">
        <f>+(P98-G98)^2</f>
        <v>4.1731926604071462E-2</v>
      </c>
      <c r="T98" s="13">
        <v>1</v>
      </c>
      <c r="U98" s="13">
        <f>+T98*S98</f>
        <v>4.1731926604071462E-2</v>
      </c>
    </row>
    <row r="99" spans="1:21">
      <c r="A99" s="140" t="s">
        <v>449</v>
      </c>
      <c r="B99" s="141" t="s">
        <v>42</v>
      </c>
      <c r="C99" s="142">
        <v>54779.391100000124</v>
      </c>
      <c r="D99" s="143">
        <v>2.9999999999999997E-4</v>
      </c>
      <c r="E99" s="13">
        <f>+(C99-C$7)/C$8</f>
        <v>24401.231216144406</v>
      </c>
      <c r="F99" s="101">
        <f>ROUND(2*E99,0)/2-0.5</f>
        <v>24400.5</v>
      </c>
      <c r="G99" s="13">
        <f>+C99-(C$7+F99*C$8)</f>
        <v>0.30485707012121566</v>
      </c>
      <c r="H99" s="13"/>
      <c r="I99" s="13"/>
      <c r="J99" s="13"/>
      <c r="L99" s="13">
        <f>+G99</f>
        <v>0.30485707012121566</v>
      </c>
      <c r="M99" s="13"/>
      <c r="N99" s="13"/>
      <c r="O99" s="13">
        <f ca="1">+C$11+C$12*$F99</f>
        <v>0.28282582719754001</v>
      </c>
      <c r="P99" s="13">
        <f>+D$11+D$12*F99+D$13*F99^2</f>
        <v>0.10102190609606762</v>
      </c>
      <c r="Q99" s="15">
        <f>+C99-15018.5</f>
        <v>39760.891100000124</v>
      </c>
      <c r="S99" s="13">
        <f>+(P99-G99)^2</f>
        <v>4.1548774093159005E-2</v>
      </c>
      <c r="T99" s="13">
        <v>1</v>
      </c>
      <c r="U99" s="13">
        <f>+T99*S99</f>
        <v>4.1548774093159005E-2</v>
      </c>
    </row>
    <row r="100" spans="1:21">
      <c r="A100" s="140" t="s">
        <v>449</v>
      </c>
      <c r="B100" s="141" t="s">
        <v>40</v>
      </c>
      <c r="C100" s="142">
        <v>54780.433699999936</v>
      </c>
      <c r="D100" s="143">
        <v>5.0000000000000001E-4</v>
      </c>
      <c r="E100" s="13">
        <f>+(C100-C$7)/C$8</f>
        <v>24403.731948542416</v>
      </c>
      <c r="F100" s="101">
        <f>ROUND(2*E100,0)/2-0.5</f>
        <v>24403</v>
      </c>
      <c r="G100" s="13">
        <f>+C100-(C$7+F100*C$8)</f>
        <v>0.30516241993609583</v>
      </c>
      <c r="H100" s="13"/>
      <c r="I100" s="13"/>
      <c r="J100" s="13"/>
      <c r="L100" s="13">
        <f>+G100</f>
        <v>0.30516241993609583</v>
      </c>
      <c r="M100" s="13"/>
      <c r="N100" s="13"/>
      <c r="O100" s="13">
        <f ca="1">+C$11+C$12*$F100</f>
        <v>0.28273134577103454</v>
      </c>
      <c r="P100" s="13">
        <f>+D$11+D$12*F100+D$13*F100^2</f>
        <v>0.10103213230466702</v>
      </c>
      <c r="Q100" s="15">
        <f>+C100-15018.5</f>
        <v>39761.933699999936</v>
      </c>
      <c r="S100" s="13">
        <f>+(P100-G100)^2</f>
        <v>4.1669174328489864E-2</v>
      </c>
      <c r="T100" s="13">
        <v>1</v>
      </c>
      <c r="U100" s="13">
        <f>+T100*S100</f>
        <v>4.1669174328489864E-2</v>
      </c>
    </row>
    <row r="101" spans="1:21">
      <c r="A101" s="140" t="s">
        <v>449</v>
      </c>
      <c r="B101" s="141" t="s">
        <v>40</v>
      </c>
      <c r="C101" s="142">
        <v>54787.521499999799</v>
      </c>
      <c r="D101" s="143">
        <v>5.9999999999999995E-4</v>
      </c>
      <c r="E101" s="13">
        <f>+(C101-C$7)/C$8</f>
        <v>24420.732419570122</v>
      </c>
      <c r="F101" s="101">
        <f>ROUND(2*E101,0)/2-0.5</f>
        <v>24420</v>
      </c>
      <c r="G101" s="13">
        <f>+C101-(C$7+F101*C$8)</f>
        <v>0.30535879980016034</v>
      </c>
      <c r="H101" s="13"/>
      <c r="I101" s="13"/>
      <c r="J101" s="13"/>
      <c r="L101" s="13">
        <f>+G101</f>
        <v>0.30535879980016034</v>
      </c>
      <c r="M101" s="13"/>
      <c r="N101" s="13"/>
      <c r="O101" s="13">
        <f ca="1">+C$11+C$12*$F101</f>
        <v>0.28208887207079725</v>
      </c>
      <c r="P101" s="13">
        <f>+D$11+D$12*F101+D$13*F101^2</f>
        <v>0.10110172059494965</v>
      </c>
      <c r="Q101" s="15">
        <f>+C101-15018.5</f>
        <v>39769.021499999799</v>
      </c>
      <c r="S101" s="13">
        <f>+(P101-G101)^2</f>
        <v>4.1720954405443711E-2</v>
      </c>
      <c r="T101" s="13">
        <v>1</v>
      </c>
      <c r="U101" s="13">
        <f>+T101*S101</f>
        <v>4.1720954405443711E-2</v>
      </c>
    </row>
    <row r="102" spans="1:21">
      <c r="A102" s="140" t="s">
        <v>449</v>
      </c>
      <c r="B102" s="141" t="s">
        <v>42</v>
      </c>
      <c r="C102" s="142">
        <v>54788.563200000208</v>
      </c>
      <c r="D102" s="143">
        <v>2.9999999999999997E-4</v>
      </c>
      <c r="E102" s="13">
        <f>+(C102-C$7)/C$8</f>
        <v>24423.230993270969</v>
      </c>
      <c r="F102" s="101">
        <f>ROUND(2*E102,0)/2-0.5</f>
        <v>24422.5</v>
      </c>
      <c r="G102" s="13">
        <f>+C102-(C$7+F102*C$8)</f>
        <v>0.30476415020530112</v>
      </c>
      <c r="H102" s="13"/>
      <c r="I102" s="13"/>
      <c r="J102" s="13"/>
      <c r="L102" s="13">
        <f>+G102</f>
        <v>0.30476415020530112</v>
      </c>
      <c r="M102" s="13"/>
      <c r="N102" s="13"/>
      <c r="O102" s="13">
        <f ca="1">+C$11+C$12*$F102</f>
        <v>0.28199439064429177</v>
      </c>
      <c r="P102" s="13">
        <f>+D$11+D$12*F102+D$13*F102^2</f>
        <v>0.10111196153055101</v>
      </c>
      <c r="Q102" s="15">
        <f>+C102-15018.5</f>
        <v>39770.063200000208</v>
      </c>
      <c r="S102" s="13">
        <f>+(P102-G102)^2</f>
        <v>4.1474213952016011E-2</v>
      </c>
      <c r="T102" s="13">
        <v>1</v>
      </c>
      <c r="U102" s="13">
        <f>+T102*S102</f>
        <v>4.1474213952016011E-2</v>
      </c>
    </row>
    <row r="103" spans="1:21">
      <c r="A103" s="140" t="s">
        <v>449</v>
      </c>
      <c r="B103" s="141" t="s">
        <v>42</v>
      </c>
      <c r="C103" s="142">
        <v>54789.396600000095</v>
      </c>
      <c r="D103" s="143">
        <v>2.0000000000000001E-4</v>
      </c>
      <c r="E103" s="13">
        <f>+(C103-C$7)/C$8</f>
        <v>24425.22994817275</v>
      </c>
      <c r="F103" s="101">
        <f>ROUND(2*E103,0)/2-0.5</f>
        <v>24424.5</v>
      </c>
      <c r="G103" s="13">
        <f>+C103-(C$7+F103*C$8)</f>
        <v>0.30432843009475619</v>
      </c>
      <c r="H103" s="13"/>
      <c r="I103" s="13"/>
      <c r="J103" s="13"/>
      <c r="L103" s="13">
        <f>+G103</f>
        <v>0.30432843009475619</v>
      </c>
      <c r="M103" s="13"/>
      <c r="N103" s="13"/>
      <c r="O103" s="13">
        <f ca="1">+C$11+C$12*$F103</f>
        <v>0.28191880550308746</v>
      </c>
      <c r="P103" s="13">
        <f>+D$11+D$12*F103+D$13*F103^2</f>
        <v>0.10112015563844766</v>
      </c>
      <c r="Q103" s="15">
        <f>+C103-15018.5</f>
        <v>39770.896600000095</v>
      </c>
      <c r="S103" s="13">
        <f>+(P103-G103)^2</f>
        <v>4.1293602807510404E-2</v>
      </c>
      <c r="T103" s="13">
        <v>1</v>
      </c>
      <c r="U103" s="13">
        <f>+T103*S103</f>
        <v>4.1293602807510404E-2</v>
      </c>
    </row>
    <row r="104" spans="1:21">
      <c r="A104" s="140" t="s">
        <v>449</v>
      </c>
      <c r="B104" s="141" t="s">
        <v>40</v>
      </c>
      <c r="C104" s="142">
        <v>54789.605899999849</v>
      </c>
      <c r="D104" s="143">
        <v>4.0000000000000002E-4</v>
      </c>
      <c r="E104" s="13">
        <f>+(C104-C$7)/C$8</f>
        <v>24425.73196552397</v>
      </c>
      <c r="F104" s="101">
        <f>ROUND(2*E104,0)/2-0.5</f>
        <v>24425</v>
      </c>
      <c r="G104" s="13">
        <f>+C104-(C$7+F104*C$8)</f>
        <v>0.30516949985030806</v>
      </c>
      <c r="H104" s="13"/>
      <c r="I104" s="13"/>
      <c r="J104" s="13"/>
      <c r="L104" s="13">
        <f>+G104</f>
        <v>0.30516949985030806</v>
      </c>
      <c r="M104" s="13"/>
      <c r="N104" s="13"/>
      <c r="O104" s="13">
        <f ca="1">+C$11+C$12*$F104</f>
        <v>0.28189990921778629</v>
      </c>
      <c r="P104" s="13">
        <f>+D$11+D$12*F104+D$13*F104^2</f>
        <v>0.10112220435422954</v>
      </c>
      <c r="Q104" s="15">
        <f>+C104-15018.5</f>
        <v>39771.105899999849</v>
      </c>
      <c r="S104" s="13">
        <f>+(P104-G104)^2</f>
        <v>4.1635298799263989E-2</v>
      </c>
      <c r="T104" s="13">
        <v>1</v>
      </c>
      <c r="U104" s="13">
        <f>+T104*S104</f>
        <v>4.1635298799263989E-2</v>
      </c>
    </row>
    <row r="105" spans="1:21">
      <c r="A105" s="140" t="s">
        <v>449</v>
      </c>
      <c r="B105" s="141" t="s">
        <v>40</v>
      </c>
      <c r="C105" s="142">
        <v>54790.439100000076</v>
      </c>
      <c r="D105" s="143">
        <v>4.0000000000000002E-4</v>
      </c>
      <c r="E105" s="13">
        <f>+(C105-C$7)/C$8</f>
        <v>24427.730440715768</v>
      </c>
      <c r="F105" s="101">
        <f>ROUND(2*E105,0)/2-0.5</f>
        <v>24427</v>
      </c>
      <c r="G105" s="13">
        <f>+C105-(C$7+F105*C$8)</f>
        <v>0.30453378007223364</v>
      </c>
      <c r="H105" s="13"/>
      <c r="I105" s="13"/>
      <c r="J105" s="13"/>
      <c r="L105" s="13">
        <f>+G105</f>
        <v>0.30453378007223364</v>
      </c>
      <c r="M105" s="13"/>
      <c r="N105" s="13"/>
      <c r="O105" s="13">
        <f ca="1">+C$11+C$12*$F105</f>
        <v>0.28182432407658198</v>
      </c>
      <c r="P105" s="13">
        <f>+D$11+D$12*F105+D$13*F105^2</f>
        <v>0.10113039997258792</v>
      </c>
      <c r="Q105" s="15">
        <f>+C105-15018.5</f>
        <v>39771.939100000076</v>
      </c>
      <c r="S105" s="13">
        <f>+(P105-G105)^2</f>
        <v>4.1372935035960949E-2</v>
      </c>
      <c r="T105" s="13">
        <v>1</v>
      </c>
      <c r="U105" s="13">
        <f>+T105*S105</f>
        <v>4.1372935035960949E-2</v>
      </c>
    </row>
    <row r="106" spans="1:21">
      <c r="A106" s="140" t="s">
        <v>449</v>
      </c>
      <c r="B106" s="141" t="s">
        <v>42</v>
      </c>
      <c r="C106" s="142">
        <v>54792.315899999812</v>
      </c>
      <c r="D106" s="143">
        <v>2.0000000000000001E-4</v>
      </c>
      <c r="E106" s="13">
        <f>+(C106-C$7)/C$8</f>
        <v>24432.232046858848</v>
      </c>
      <c r="F106" s="101">
        <f>ROUND(2*E106,0)/2-0.5</f>
        <v>24431.5</v>
      </c>
      <c r="G106" s="13">
        <f>+C106-(C$7+F106*C$8)</f>
        <v>0.30520340980729088</v>
      </c>
      <c r="H106" s="13"/>
      <c r="I106" s="13"/>
      <c r="J106" s="13"/>
      <c r="L106" s="13">
        <f>+G106</f>
        <v>0.30520340980729088</v>
      </c>
      <c r="M106" s="13"/>
      <c r="N106" s="13"/>
      <c r="O106" s="13">
        <f ca="1">+C$11+C$12*$F106</f>
        <v>0.28165425750887207</v>
      </c>
      <c r="P106" s="13">
        <f>+D$11+D$12*F106+D$13*F106^2</f>
        <v>0.10114884453199489</v>
      </c>
      <c r="Q106" s="15">
        <f>+C106-15018.5</f>
        <v>39773.815899999812</v>
      </c>
      <c r="S106" s="13">
        <f>+(P106-G106)^2</f>
        <v>4.1638265609690028E-2</v>
      </c>
      <c r="T106" s="13">
        <v>1</v>
      </c>
      <c r="U106" s="13">
        <f>+T106*S106</f>
        <v>4.1638265609690028E-2</v>
      </c>
    </row>
    <row r="107" spans="1:21">
      <c r="A107" s="140" t="s">
        <v>449</v>
      </c>
      <c r="B107" s="141" t="s">
        <v>40</v>
      </c>
      <c r="C107" s="142">
        <v>54792.524100000039</v>
      </c>
      <c r="D107" s="143">
        <v>4.0000000000000002E-4</v>
      </c>
      <c r="E107" s="13">
        <f>+(C107-C$7)/C$8</f>
        <v>24432.731425801805</v>
      </c>
      <c r="F107" s="101">
        <f>ROUND(2*E107,0)/2-0.5</f>
        <v>24432</v>
      </c>
      <c r="G107" s="13">
        <f>+C107-(C$7+F107*C$8)</f>
        <v>0.30494448004174046</v>
      </c>
      <c r="H107" s="13"/>
      <c r="I107" s="13"/>
      <c r="J107" s="13"/>
      <c r="L107" s="13">
        <f>+G107</f>
        <v>0.30494448004174046</v>
      </c>
      <c r="M107" s="13"/>
      <c r="N107" s="13"/>
      <c r="O107" s="13">
        <f ca="1">+C$11+C$12*$F107</f>
        <v>0.28163536122357091</v>
      </c>
      <c r="P107" s="13">
        <f>+D$11+D$12*F107+D$13*F107^2</f>
        <v>0.10115089430509998</v>
      </c>
      <c r="Q107" s="15">
        <f>+C107-15018.5</f>
        <v>39774.024100000039</v>
      </c>
      <c r="S107" s="13">
        <f>+(P107-G107)^2</f>
        <v>4.1531825587397431E-2</v>
      </c>
      <c r="T107" s="13">
        <v>1</v>
      </c>
      <c r="U107" s="13">
        <f>+T107*S107</f>
        <v>4.1531825587397431E-2</v>
      </c>
    </row>
    <row r="108" spans="1:21">
      <c r="A108" s="140" t="s">
        <v>449</v>
      </c>
      <c r="B108" s="141" t="s">
        <v>42</v>
      </c>
      <c r="C108" s="142">
        <v>54794.400499999989</v>
      </c>
      <c r="D108" s="143">
        <v>4.0000000000000002E-4</v>
      </c>
      <c r="E108" s="13">
        <f>+(C108-C$7)/C$8</f>
        <v>24437.232072523799</v>
      </c>
      <c r="F108" s="101">
        <f>ROUND(2*E108,0)/2-0.5</f>
        <v>24436.5</v>
      </c>
      <c r="G108" s="13">
        <f>+C108-(C$7+F108*C$8)</f>
        <v>0.30521410999062937</v>
      </c>
      <c r="H108" s="13"/>
      <c r="I108" s="13"/>
      <c r="J108" s="13"/>
      <c r="L108" s="13">
        <f>+G108</f>
        <v>0.30521410999062937</v>
      </c>
      <c r="M108" s="13"/>
      <c r="N108" s="13"/>
      <c r="O108" s="13">
        <f ca="1">+C$11+C$12*$F108</f>
        <v>0.28146529465586112</v>
      </c>
      <c r="P108" s="13">
        <f>+D$11+D$12*F108+D$13*F108^2</f>
        <v>0.10116934566158475</v>
      </c>
      <c r="Q108" s="15">
        <f>+C108-15018.5</f>
        <v>39775.900499999989</v>
      </c>
      <c r="S108" s="13">
        <f>+(P108-G108)^2</f>
        <v>4.1634265850095359E-2</v>
      </c>
      <c r="T108" s="13">
        <v>1</v>
      </c>
      <c r="U108" s="13">
        <f>+T108*S108</f>
        <v>4.1634265850095359E-2</v>
      </c>
    </row>
    <row r="109" spans="1:21">
      <c r="A109" s="140" t="s">
        <v>449</v>
      </c>
      <c r="B109" s="141" t="s">
        <v>40</v>
      </c>
      <c r="C109" s="142">
        <v>54794.609699999914</v>
      </c>
      <c r="D109" s="143">
        <v>2.9999999999999997E-4</v>
      </c>
      <c r="E109" s="13">
        <f>+(C109-C$7)/C$8</f>
        <v>24437.733850020031</v>
      </c>
      <c r="F109" s="101">
        <f>ROUND(2*E109,0)/2-0.5</f>
        <v>24437</v>
      </c>
      <c r="G109" s="13">
        <f>+C109-(C$7+F109*C$8)</f>
        <v>0.30595517990877852</v>
      </c>
      <c r="H109" s="13"/>
      <c r="I109" s="13"/>
      <c r="J109" s="13"/>
      <c r="L109" s="13">
        <f>+G109</f>
        <v>0.30595517990877852</v>
      </c>
      <c r="M109" s="13"/>
      <c r="N109" s="13"/>
      <c r="O109" s="13">
        <f ca="1">+C$11+C$12*$F109</f>
        <v>0.28144639837055996</v>
      </c>
      <c r="P109" s="13">
        <f>+D$11+D$12*F109+D$13*F109^2</f>
        <v>0.10117139618992073</v>
      </c>
      <c r="Q109" s="15">
        <f>+C109-15018.5</f>
        <v>39776.109699999914</v>
      </c>
      <c r="S109" s="13">
        <f>+(P109-G109)^2</f>
        <v>4.1936398074211928E-2</v>
      </c>
      <c r="T109" s="13">
        <v>1</v>
      </c>
      <c r="U109" s="13">
        <f>+T109*S109</f>
        <v>4.1936398074211928E-2</v>
      </c>
    </row>
    <row r="110" spans="1:21">
      <c r="A110" s="140" t="s">
        <v>449</v>
      </c>
      <c r="B110" s="141" t="s">
        <v>40</v>
      </c>
      <c r="C110" s="142">
        <v>54795.442300000228</v>
      </c>
      <c r="D110" s="143">
        <v>2.3E-3</v>
      </c>
      <c r="E110" s="13">
        <f>+(C110-C$7)/C$8</f>
        <v>24439.730886079637</v>
      </c>
      <c r="F110" s="101">
        <f>ROUND(2*E110,0)/2-0.5</f>
        <v>24439</v>
      </c>
      <c r="G110" s="13">
        <f>+C110-(C$7+F110*C$8)</f>
        <v>0.30471946022589691</v>
      </c>
      <c r="H110" s="13"/>
      <c r="I110" s="13"/>
      <c r="J110" s="13"/>
      <c r="L110" s="13">
        <f>+G110</f>
        <v>0.30471946022589691</v>
      </c>
      <c r="M110" s="13"/>
      <c r="N110" s="13"/>
      <c r="O110" s="13">
        <f ca="1">+C$11+C$12*$F110</f>
        <v>0.28137081322935564</v>
      </c>
      <c r="P110" s="13">
        <f>+D$11+D$12*F110+D$13*F110^2</f>
        <v>0.10117959905849545</v>
      </c>
      <c r="Q110" s="15">
        <f>+C110-15018.5</f>
        <v>39776.942300000228</v>
      </c>
      <c r="S110" s="13">
        <f>+(P110-G110)^2</f>
        <v>4.1428475084045062E-2</v>
      </c>
      <c r="T110" s="13">
        <v>1</v>
      </c>
      <c r="U110" s="13">
        <f>+T110*S110</f>
        <v>4.1428475084045062E-2</v>
      </c>
    </row>
    <row r="111" spans="1:21">
      <c r="A111" s="140" t="s">
        <v>449</v>
      </c>
      <c r="B111" s="141" t="s">
        <v>42</v>
      </c>
      <c r="C111" s="142">
        <v>54796.485499999952</v>
      </c>
      <c r="D111" s="143">
        <v>2.0000000000000001E-4</v>
      </c>
      <c r="E111" s="13">
        <f>+(C111-C$7)/C$8</f>
        <v>24442.233057609836</v>
      </c>
      <c r="F111" s="101">
        <f>ROUND(2*E111,0)/2-0.5</f>
        <v>24441.5</v>
      </c>
      <c r="G111" s="13">
        <f>+C111-(C$7+F111*C$8)</f>
        <v>0.30562480994558427</v>
      </c>
      <c r="H111" s="13"/>
      <c r="I111" s="13"/>
      <c r="J111" s="13"/>
      <c r="L111" s="13">
        <f>+G111</f>
        <v>0.30562480994558427</v>
      </c>
      <c r="M111" s="13"/>
      <c r="N111" s="13"/>
      <c r="O111" s="13">
        <f ca="1">+C$11+C$12*$F111</f>
        <v>0.28127633180285017</v>
      </c>
      <c r="P111" s="13">
        <f>+D$11+D$12*F111+D$13*F111^2</f>
        <v>0.10118985434348332</v>
      </c>
      <c r="Q111" s="15">
        <f>+C111-15018.5</f>
        <v>39777.985499999952</v>
      </c>
      <c r="S111" s="13">
        <f>+(P111-G111)^2</f>
        <v>4.1793651072032985E-2</v>
      </c>
      <c r="T111" s="13">
        <v>1</v>
      </c>
      <c r="U111" s="13">
        <f>+T111*S111</f>
        <v>4.1793651072032985E-2</v>
      </c>
    </row>
    <row r="112" spans="1:21">
      <c r="A112" s="140" t="s">
        <v>449</v>
      </c>
      <c r="B112" s="141" t="s">
        <v>40</v>
      </c>
      <c r="C112" s="142">
        <v>54798.36139999982</v>
      </c>
      <c r="D112" s="143">
        <v>5.0000000000000001E-4</v>
      </c>
      <c r="E112" s="13">
        <f>+(C112-C$7)/C$8</f>
        <v>24446.732505054635</v>
      </c>
      <c r="F112" s="101">
        <f>ROUND(2*E112,0)/2-0.5</f>
        <v>24446</v>
      </c>
      <c r="G112" s="13">
        <f>+C112-(C$7+F112*C$8)</f>
        <v>0.30539443981979275</v>
      </c>
      <c r="H112" s="13"/>
      <c r="I112" s="13"/>
      <c r="J112" s="13"/>
      <c r="L112" s="13">
        <f>+G112</f>
        <v>0.30539443981979275</v>
      </c>
      <c r="M112" s="13"/>
      <c r="N112" s="13"/>
      <c r="O112" s="13">
        <f ca="1">+C$11+C$12*$F112</f>
        <v>0.28110626523514026</v>
      </c>
      <c r="P112" s="13">
        <f>+D$11+D$12*F112+D$13*F112^2</f>
        <v>0.10120831861441594</v>
      </c>
      <c r="Q112" s="15">
        <f>+C112-15018.5</f>
        <v>39779.86139999982</v>
      </c>
      <c r="S112" s="13">
        <f>+(P112-G112)^2</f>
        <v>4.1691972092896837E-2</v>
      </c>
      <c r="T112" s="13">
        <v>1</v>
      </c>
      <c r="U112" s="13">
        <f>+T112*S112</f>
        <v>4.1691972092896837E-2</v>
      </c>
    </row>
    <row r="113" spans="1:21">
      <c r="A113" s="140" t="s">
        <v>449</v>
      </c>
      <c r="B113" s="141" t="s">
        <v>42</v>
      </c>
      <c r="C113" s="142">
        <v>54799.403200000059</v>
      </c>
      <c r="D113" s="143">
        <v>4.0000000000000002E-4</v>
      </c>
      <c r="E113" s="13">
        <f>+(C113-C$7)/C$8</f>
        <v>24449.231318610477</v>
      </c>
      <c r="F113" s="101">
        <f>ROUND(2*E113,0)/2-0.5</f>
        <v>24448.5</v>
      </c>
      <c r="G113" s="13">
        <f>+C113-(C$7+F113*C$8)</f>
        <v>0.30489979005506029</v>
      </c>
      <c r="H113" s="13"/>
      <c r="I113" s="13"/>
      <c r="J113" s="13"/>
      <c r="L113" s="13">
        <f>+G113</f>
        <v>0.30489979005506029</v>
      </c>
      <c r="M113" s="13"/>
      <c r="N113" s="13"/>
      <c r="O113" s="13">
        <f ca="1">+C$11+C$12*$F113</f>
        <v>0.28101178380863479</v>
      </c>
      <c r="P113" s="13">
        <f>+D$11+D$12*F113+D$13*F113^2</f>
        <v>0.1012185791860199</v>
      </c>
      <c r="Q113" s="15">
        <f>+C113-15018.5</f>
        <v>39780.903200000059</v>
      </c>
      <c r="S113" s="13">
        <f>+(P113-G113)^2</f>
        <v>4.1486035661078502E-2</v>
      </c>
      <c r="T113" s="13">
        <v>1</v>
      </c>
      <c r="U113" s="13">
        <f>+T113*S113</f>
        <v>4.1486035661078502E-2</v>
      </c>
    </row>
    <row r="114" spans="1:21">
      <c r="A114" s="140" t="s">
        <v>449</v>
      </c>
      <c r="B114" s="141" t="s">
        <v>40</v>
      </c>
      <c r="C114" s="142">
        <v>54800.445199999958</v>
      </c>
      <c r="D114" s="143">
        <v>2.9999999999999997E-4</v>
      </c>
      <c r="E114" s="13">
        <f>+(C114-C$7)/C$8</f>
        <v>24451.730611876297</v>
      </c>
      <c r="F114" s="101">
        <f>ROUND(2*E114,0)/2-0.5</f>
        <v>24451</v>
      </c>
      <c r="G114" s="13">
        <f>+C114-(C$7+F114*C$8)</f>
        <v>0.30460513995785732</v>
      </c>
      <c r="H114" s="13"/>
      <c r="I114" s="13"/>
      <c r="J114" s="13"/>
      <c r="L114" s="13">
        <f>+G114</f>
        <v>0.30460513995785732</v>
      </c>
      <c r="M114" s="13"/>
      <c r="N114" s="13"/>
      <c r="O114" s="13">
        <f ca="1">+C$11+C$12*$F114</f>
        <v>0.28091730238212931</v>
      </c>
      <c r="P114" s="13">
        <f>+D$11+D$12*F114+D$13*F114^2</f>
        <v>0.10122884164570102</v>
      </c>
      <c r="Q114" s="15">
        <f>+C114-15018.5</f>
        <v>39781.945199999958</v>
      </c>
      <c r="S114" s="13">
        <f>+(P114-G114)^2</f>
        <v>4.1361918715155196E-2</v>
      </c>
      <c r="T114" s="13">
        <v>1</v>
      </c>
      <c r="U114" s="13">
        <f>+T114*S114</f>
        <v>4.1361918715155196E-2</v>
      </c>
    </row>
    <row r="115" spans="1:21">
      <c r="A115" s="140" t="s">
        <v>449</v>
      </c>
      <c r="B115" s="141" t="s">
        <v>42</v>
      </c>
      <c r="C115" s="142">
        <v>54801.487999999896</v>
      </c>
      <c r="D115" s="143">
        <v>2.0000000000000001E-4</v>
      </c>
      <c r="E115" s="13">
        <f>+(C115-C$7)/C$8</f>
        <v>24454.23182398541</v>
      </c>
      <c r="F115" s="101">
        <f>ROUND(2*E115,0)/2-0.5</f>
        <v>24453.5</v>
      </c>
      <c r="G115" s="13">
        <f>+C115-(C$7+F115*C$8)</f>
        <v>0.30511048989137635</v>
      </c>
      <c r="H115" s="13"/>
      <c r="I115" s="13"/>
      <c r="J115" s="13"/>
      <c r="L115" s="13">
        <f>+G115</f>
        <v>0.30511048989137635</v>
      </c>
      <c r="M115" s="13"/>
      <c r="N115" s="13"/>
      <c r="O115" s="13">
        <f ca="1">+C$11+C$12*$F115</f>
        <v>0.28082282095562383</v>
      </c>
      <c r="P115" s="13">
        <f>+D$11+D$12*F115+D$13*F115^2</f>
        <v>0.10123910599345932</v>
      </c>
      <c r="Q115" s="15">
        <f>+C115-15018.5</f>
        <v>39782.987999999896</v>
      </c>
      <c r="S115" s="13">
        <f>+(P115-G115)^2</f>
        <v>4.1563541172451868E-2</v>
      </c>
      <c r="T115" s="13">
        <v>1</v>
      </c>
      <c r="U115" s="13">
        <f>+T115*S115</f>
        <v>4.1563541172451868E-2</v>
      </c>
    </row>
    <row r="116" spans="1:21">
      <c r="A116" s="140" t="s">
        <v>449</v>
      </c>
      <c r="B116" s="141" t="s">
        <v>42</v>
      </c>
      <c r="C116" s="142">
        <v>54802.321700000204</v>
      </c>
      <c r="D116" s="143">
        <v>2.9999999999999997E-4</v>
      </c>
      <c r="E116" s="13">
        <f>+(C116-C$7)/C$8</f>
        <v>24456.231498454403</v>
      </c>
      <c r="F116" s="101">
        <f>ROUND(2*E116,0)/2-0.5</f>
        <v>24455.5</v>
      </c>
      <c r="G116" s="13">
        <f>+C116-(C$7+F116*C$8)</f>
        <v>0.30497477020253427</v>
      </c>
      <c r="H116" s="13"/>
      <c r="I116" s="13"/>
      <c r="J116" s="13"/>
      <c r="L116" s="13">
        <f>+G116</f>
        <v>0.30497477020253427</v>
      </c>
      <c r="M116" s="13"/>
      <c r="N116" s="13"/>
      <c r="O116" s="13">
        <f ca="1">+C$11+C$12*$F116</f>
        <v>0.2807472358144194</v>
      </c>
      <c r="P116" s="13">
        <f>+D$11+D$12*F116+D$13*F116^2</f>
        <v>0.10124731883108151</v>
      </c>
      <c r="Q116" s="15">
        <f>+C116-15018.5</f>
        <v>39783.821700000204</v>
      </c>
      <c r="S116" s="13">
        <f>+(P116-G116)^2</f>
        <v>4.1504874442307653E-2</v>
      </c>
      <c r="T116" s="13">
        <v>1</v>
      </c>
      <c r="U116" s="13">
        <f>+T116*S116</f>
        <v>4.1504874442307653E-2</v>
      </c>
    </row>
    <row r="117" spans="1:21">
      <c r="A117" s="140" t="s">
        <v>449</v>
      </c>
      <c r="B117" s="141" t="s">
        <v>40</v>
      </c>
      <c r="C117" s="142">
        <v>54802.532899999991</v>
      </c>
      <c r="D117" s="143">
        <v>1.8E-3</v>
      </c>
      <c r="E117" s="13">
        <f>+(C117-C$7)/C$8</f>
        <v>24456.738073058299</v>
      </c>
      <c r="F117" s="101">
        <f>ROUND(2*E117,0)/2-0.5</f>
        <v>24456</v>
      </c>
      <c r="G117" s="13">
        <f>+C117-(C$7+F117*C$8)</f>
        <v>0.30771583999012364</v>
      </c>
      <c r="H117" s="13"/>
      <c r="I117" s="13"/>
      <c r="J117" s="13"/>
      <c r="L117" s="13">
        <f>+G117</f>
        <v>0.30771583999012364</v>
      </c>
      <c r="M117" s="13"/>
      <c r="N117" s="13"/>
      <c r="O117" s="13">
        <f ca="1">+C$11+C$12*$F117</f>
        <v>0.28072833952911835</v>
      </c>
      <c r="P117" s="13">
        <f>+D$11+D$12*F117+D$13*F117^2</f>
        <v>0.10124937222929478</v>
      </c>
      <c r="Q117" s="15">
        <f>+C117-15018.5</f>
        <v>39784.032899999991</v>
      </c>
      <c r="S117" s="13">
        <f>+(P117-G117)^2</f>
        <v>4.2628402309633384E-2</v>
      </c>
      <c r="T117" s="13">
        <v>1</v>
      </c>
      <c r="U117" s="13">
        <f>+T117*S117</f>
        <v>4.2628402309633384E-2</v>
      </c>
    </row>
    <row r="118" spans="1:21">
      <c r="A118" s="140" t="s">
        <v>449</v>
      </c>
      <c r="B118" s="141" t="s">
        <v>42</v>
      </c>
      <c r="C118" s="142">
        <v>54804.405700000003</v>
      </c>
      <c r="D118" s="143">
        <v>4.0000000000000002E-4</v>
      </c>
      <c r="E118" s="13">
        <f>+(C118-C$7)/C$8</f>
        <v>24461.230084986048</v>
      </c>
      <c r="F118" s="101">
        <f>ROUND(2*E118,0)/2-0.5</f>
        <v>24460.5</v>
      </c>
      <c r="G118" s="13">
        <f>+C118-(C$7+F118*C$8)</f>
        <v>0.30438547000085237</v>
      </c>
      <c r="H118" s="13"/>
      <c r="I118" s="13"/>
      <c r="J118" s="13"/>
      <c r="L118" s="13">
        <f>+G118</f>
        <v>0.30438547000085237</v>
      </c>
      <c r="M118" s="13"/>
      <c r="N118" s="13"/>
      <c r="O118" s="13">
        <f ca="1">+C$11+C$12*$F118</f>
        <v>0.28055827296140845</v>
      </c>
      <c r="P118" s="13">
        <f>+D$11+D$12*F118+D$13*F118^2</f>
        <v>0.10126785621175309</v>
      </c>
      <c r="Q118" s="15">
        <f>+C118-15018.5</f>
        <v>39785.905700000003</v>
      </c>
      <c r="S118" s="13">
        <f>+(P118-G118)^2</f>
        <v>4.1256765031377686E-2</v>
      </c>
      <c r="T118" s="13">
        <v>1</v>
      </c>
      <c r="U118" s="13">
        <f>+T118*S118</f>
        <v>4.1256765031377686E-2</v>
      </c>
    </row>
    <row r="119" spans="1:21">
      <c r="A119" s="140" t="s">
        <v>449</v>
      </c>
      <c r="B119" s="141" t="s">
        <v>40</v>
      </c>
      <c r="C119" s="142">
        <v>54804.616599999834</v>
      </c>
      <c r="D119" s="143">
        <v>6.9999999999999999E-4</v>
      </c>
      <c r="E119" s="13">
        <f>+(C119-C$7)/C$8</f>
        <v>24461.735940023853</v>
      </c>
      <c r="F119" s="101">
        <f>ROUND(2*E119,0)/2-0.5</f>
        <v>24461</v>
      </c>
      <c r="G119" s="13">
        <f>+C119-(C$7+F119*C$8)</f>
        <v>0.30682653983240016</v>
      </c>
      <c r="H119" s="13"/>
      <c r="I119" s="13"/>
      <c r="J119" s="13"/>
      <c r="L119" s="13">
        <f>+G119</f>
        <v>0.30682653983240016</v>
      </c>
      <c r="M119" s="13"/>
      <c r="N119" s="13"/>
      <c r="O119" s="13">
        <f ca="1">+C$11+C$12*$F119</f>
        <v>0.2805393766761074</v>
      </c>
      <c r="P119" s="13">
        <f>+D$11+D$12*F119+D$13*F119^2</f>
        <v>0.10126991036519722</v>
      </c>
      <c r="Q119" s="15">
        <f>+C119-15018.5</f>
        <v>39786.116599999834</v>
      </c>
      <c r="S119" s="13">
        <f>+(P119-G119)^2</f>
        <v>4.2253527917916964E-2</v>
      </c>
      <c r="T119" s="13">
        <v>1</v>
      </c>
      <c r="U119" s="13">
        <f>+T119*S119</f>
        <v>4.2253527917916964E-2</v>
      </c>
    </row>
    <row r="120" spans="1:21">
      <c r="A120" s="140" t="s">
        <v>449</v>
      </c>
      <c r="B120" s="141" t="s">
        <v>40</v>
      </c>
      <c r="C120" s="142">
        <v>54805.450000000186</v>
      </c>
      <c r="D120" s="143">
        <v>5.9999999999999995E-4</v>
      </c>
      <c r="E120" s="13">
        <f>+(C120-C$7)/C$8</f>
        <v>24463.734894926747</v>
      </c>
      <c r="F120" s="101">
        <f>ROUND(2*E120,0)/2-0.5</f>
        <v>24463</v>
      </c>
      <c r="G120" s="13">
        <f>+C120-(C$7+F120*C$8)</f>
        <v>0.30639082018751651</v>
      </c>
      <c r="H120" s="13"/>
      <c r="I120" s="13"/>
      <c r="J120" s="13"/>
      <c r="L120" s="13">
        <f>+G120</f>
        <v>0.30639082018751651</v>
      </c>
      <c r="M120" s="13"/>
      <c r="N120" s="13"/>
      <c r="O120" s="13">
        <f ca="1">+C$11+C$12*$F120</f>
        <v>0.28046379153490297</v>
      </c>
      <c r="P120" s="13">
        <f>+D$11+D$12*F120+D$13*F120^2</f>
        <v>0.10127812773420465</v>
      </c>
      <c r="Q120" s="15">
        <f>+C120-15018.5</f>
        <v>39786.950000000186</v>
      </c>
      <c r="S120" s="13">
        <f>+(P120-G120)^2</f>
        <v>4.2071216605446903E-2</v>
      </c>
      <c r="T120" s="13">
        <v>1</v>
      </c>
      <c r="U120" s="13">
        <f>+T120*S120</f>
        <v>4.2071216605446903E-2</v>
      </c>
    </row>
    <row r="121" spans="1:21">
      <c r="A121" s="140" t="s">
        <v>449</v>
      </c>
      <c r="B121" s="141" t="s">
        <v>42</v>
      </c>
      <c r="C121" s="142">
        <v>54807.32620000001</v>
      </c>
      <c r="D121" s="143">
        <v>2.9999999999999997E-4</v>
      </c>
      <c r="E121" s="13">
        <f>+(C121-C$7)/C$8</f>
        <v>24468.235061937641</v>
      </c>
      <c r="F121" s="101">
        <f>ROUND(2*E121,0)/2-0.5</f>
        <v>24467.5</v>
      </c>
      <c r="G121" s="13">
        <f>+C121-(C$7+F121*C$8)</f>
        <v>0.3064604500104906</v>
      </c>
      <c r="H121" s="13"/>
      <c r="I121" s="13"/>
      <c r="J121" s="13"/>
      <c r="L121" s="13">
        <f>+G121</f>
        <v>0.3064604500104906</v>
      </c>
      <c r="M121" s="13"/>
      <c r="N121" s="13"/>
      <c r="O121" s="13">
        <f ca="1">+C$11+C$12*$F121</f>
        <v>0.28029372496719307</v>
      </c>
      <c r="P121" s="13">
        <f>+D$11+D$12*F121+D$13*F121^2</f>
        <v>0.10129662123257191</v>
      </c>
      <c r="Q121" s="15">
        <f>+C121-15018.5</f>
        <v>39788.82620000001</v>
      </c>
      <c r="S121" s="13">
        <f>+(P121-G121)^2</f>
        <v>4.2092196638815138E-2</v>
      </c>
      <c r="T121" s="13">
        <v>1</v>
      </c>
      <c r="U121" s="13">
        <f>+T121*S121</f>
        <v>4.2092196638815138E-2</v>
      </c>
    </row>
    <row r="122" spans="1:21">
      <c r="A122" s="140" t="s">
        <v>449</v>
      </c>
      <c r="B122" s="141" t="s">
        <v>40</v>
      </c>
      <c r="C122" s="142">
        <v>54807.533600000199</v>
      </c>
      <c r="D122" s="143">
        <v>4.0000000000000002E-4</v>
      </c>
      <c r="E122" s="13">
        <f>+(C122-C$7)/C$8</f>
        <v>24468.73252203731</v>
      </c>
      <c r="F122" s="101">
        <f>ROUND(2*E122,0)/2-0.5</f>
        <v>24468</v>
      </c>
      <c r="G122" s="13">
        <f>+C122-(C$7+F122*C$8)</f>
        <v>0.30540152019966627</v>
      </c>
      <c r="H122" s="13"/>
      <c r="I122" s="13"/>
      <c r="J122" s="13"/>
      <c r="L122" s="13">
        <f>+G122</f>
        <v>0.30540152019966627</v>
      </c>
      <c r="M122" s="13"/>
      <c r="N122" s="13"/>
      <c r="O122" s="13">
        <f ca="1">+C$11+C$12*$F122</f>
        <v>0.28027482868189202</v>
      </c>
      <c r="P122" s="13">
        <f>+D$11+D$12*F122+D$13*F122^2</f>
        <v>0.10129867644333924</v>
      </c>
      <c r="Q122" s="15">
        <f>+C122-15018.5</f>
        <v>39789.033600000199</v>
      </c>
      <c r="S122" s="13">
        <f>+(P122-G122)^2</f>
        <v>4.1657970829419647E-2</v>
      </c>
      <c r="T122" s="13">
        <v>1</v>
      </c>
      <c r="U122" s="13">
        <f>+T122*S122</f>
        <v>4.1657970829419647E-2</v>
      </c>
    </row>
    <row r="123" spans="1:21">
      <c r="A123" s="140" t="s">
        <v>449</v>
      </c>
      <c r="B123" s="141" t="s">
        <v>40</v>
      </c>
      <c r="C123" s="142">
        <v>54808.367000000086</v>
      </c>
      <c r="D123" s="143">
        <v>2.9999999999999997E-4</v>
      </c>
      <c r="E123" s="13">
        <f>+(C123-C$7)/C$8</f>
        <v>24470.731476939087</v>
      </c>
      <c r="F123" s="101">
        <f>ROUND(2*E123,0)/2-0.5</f>
        <v>24470</v>
      </c>
      <c r="G123" s="13">
        <f>+C123-(C$7+F123*C$8)</f>
        <v>0.30496580008184537</v>
      </c>
      <c r="H123" s="13"/>
      <c r="I123" s="13"/>
      <c r="J123" s="13"/>
      <c r="L123" s="13">
        <f>+G123</f>
        <v>0.30496580008184537</v>
      </c>
      <c r="M123" s="13"/>
      <c r="N123" s="13"/>
      <c r="O123" s="13">
        <f ca="1">+C$11+C$12*$F123</f>
        <v>0.28019924354068759</v>
      </c>
      <c r="P123" s="13">
        <f>+D$11+D$12*F123+D$13*F123^2</f>
        <v>0.10130689804163953</v>
      </c>
      <c r="Q123" s="15">
        <f>+C123-15018.5</f>
        <v>39789.867000000086</v>
      </c>
      <c r="S123" s="13">
        <f>+(P123-G123)^2</f>
        <v>4.1476948380222159E-2</v>
      </c>
      <c r="T123" s="13">
        <v>1</v>
      </c>
      <c r="U123" s="13">
        <f>+T123*S123</f>
        <v>4.1476948380222159E-2</v>
      </c>
    </row>
    <row r="124" spans="1:21">
      <c r="A124" s="140" t="s">
        <v>449</v>
      </c>
      <c r="B124" s="141" t="s">
        <v>42</v>
      </c>
      <c r="C124" s="142">
        <v>54808.577399999835</v>
      </c>
      <c r="D124" s="143">
        <v>2.0000000000000001E-4</v>
      </c>
      <c r="E124" s="13">
        <f>+(C124-C$7)/C$8</f>
        <v>24471.236132699694</v>
      </c>
      <c r="F124" s="101">
        <f>ROUND(2*E124,0)/2-0.5</f>
        <v>24470.5</v>
      </c>
      <c r="G124" s="13">
        <f>+C124-(C$7+F124*C$8)</f>
        <v>0.30690686983143678</v>
      </c>
      <c r="H124" s="13"/>
      <c r="I124" s="13"/>
      <c r="J124" s="13"/>
      <c r="L124" s="13">
        <f>+G124</f>
        <v>0.30690686983143678</v>
      </c>
      <c r="M124" s="13"/>
      <c r="N124" s="13"/>
      <c r="O124" s="13">
        <f ca="1">+C$11+C$12*$F124</f>
        <v>0.28018034725538654</v>
      </c>
      <c r="P124" s="13">
        <f>+D$11+D$12*F124+D$13*F124^2</f>
        <v>0.10130895363002232</v>
      </c>
      <c r="Q124" s="15">
        <f>+C124-15018.5</f>
        <v>39790.077399999835</v>
      </c>
      <c r="S124" s="13">
        <f>+(P124-G124)^2</f>
        <v>4.2270503146363846E-2</v>
      </c>
      <c r="T124" s="13">
        <v>1</v>
      </c>
      <c r="U124" s="13">
        <f>+T124*S124</f>
        <v>4.2270503146363846E-2</v>
      </c>
    </row>
    <row r="125" spans="1:21">
      <c r="A125" s="140" t="s">
        <v>449</v>
      </c>
      <c r="B125" s="141" t="s">
        <v>42</v>
      </c>
      <c r="C125" s="142">
        <v>54809.409700000193</v>
      </c>
      <c r="D125" s="143">
        <v>2.9999999999999997E-4</v>
      </c>
      <c r="E125" s="13">
        <f>+(C125-C$7)/C$8</f>
        <v>24473.232449193209</v>
      </c>
      <c r="F125" s="101">
        <f>ROUND(2*E125,0)/2-0.5</f>
        <v>24472.5</v>
      </c>
      <c r="G125" s="13">
        <f>+C125-(C$7+F125*C$8)</f>
        <v>0.3053711501925136</v>
      </c>
      <c r="H125" s="13"/>
      <c r="I125" s="13"/>
      <c r="J125" s="13"/>
      <c r="L125" s="13">
        <f>+G125</f>
        <v>0.3053711501925136</v>
      </c>
      <c r="M125" s="13"/>
      <c r="N125" s="13"/>
      <c r="O125" s="13">
        <f ca="1">+C$11+C$12*$F125</f>
        <v>0.28010476211418212</v>
      </c>
      <c r="P125" s="13">
        <f>+D$11+D$12*F125+D$13*F125^2</f>
        <v>0.10131717673878435</v>
      </c>
      <c r="Q125" s="15">
        <f>+C125-15018.5</f>
        <v>39790.909700000193</v>
      </c>
      <c r="S125" s="13">
        <f>+(P125-G125)^2</f>
        <v>4.163802408225524E-2</v>
      </c>
      <c r="T125" s="13">
        <v>1</v>
      </c>
      <c r="U125" s="13">
        <f>+T125*S125</f>
        <v>4.163802408225524E-2</v>
      </c>
    </row>
    <row r="126" spans="1:21">
      <c r="A126" s="140" t="s">
        <v>449</v>
      </c>
      <c r="B126" s="141" t="s">
        <v>40</v>
      </c>
      <c r="C126" s="142">
        <v>54813.371100000106</v>
      </c>
      <c r="D126" s="143">
        <v>5.9999999999999995E-4</v>
      </c>
      <c r="E126" s="13">
        <f>+(C126-C$7)/C$8</f>
        <v>24482.734081001243</v>
      </c>
      <c r="F126" s="101">
        <f>ROUND(2*E126,0)/2-0.5</f>
        <v>24482</v>
      </c>
      <c r="G126" s="13">
        <f>+C126-(C$7+F126*C$8)</f>
        <v>0.30605148010363337</v>
      </c>
      <c r="H126" s="13"/>
      <c r="I126" s="13"/>
      <c r="J126" s="13"/>
      <c r="L126" s="13">
        <f>+G126</f>
        <v>0.30605148010363337</v>
      </c>
      <c r="M126" s="13"/>
      <c r="N126" s="13"/>
      <c r="O126" s="13">
        <f ca="1">+C$11+C$12*$F126</f>
        <v>0.27974573269346126</v>
      </c>
      <c r="P126" s="13">
        <f>+D$11+D$12*F126+D$13*F126^2</f>
        <v>0.1013562530071984</v>
      </c>
      <c r="Q126" s="15">
        <f>+C126-15018.5</f>
        <v>39794.871100000106</v>
      </c>
      <c r="S126" s="13">
        <f>+(P126-G126)^2</f>
        <v>4.1900135996061079E-2</v>
      </c>
      <c r="T126" s="13">
        <v>1</v>
      </c>
      <c r="U126" s="13">
        <f>+T126*S126</f>
        <v>4.1900135996061079E-2</v>
      </c>
    </row>
    <row r="127" spans="1:21">
      <c r="A127" s="140" t="s">
        <v>449</v>
      </c>
      <c r="B127" s="141" t="s">
        <v>42</v>
      </c>
      <c r="C127" s="142">
        <v>54814.413399999961</v>
      </c>
      <c r="D127" s="143">
        <v>4.0000000000000002E-4</v>
      </c>
      <c r="E127" s="13">
        <f>+(C127-C$7)/C$8</f>
        <v>24485.234093833158</v>
      </c>
      <c r="F127" s="101">
        <f>ROUND(2*E127,0)/2-0.5</f>
        <v>24484.5</v>
      </c>
      <c r="G127" s="13">
        <f>+C127-(C$7+F127*C$8)</f>
        <v>0.30605682996247197</v>
      </c>
      <c r="H127" s="13"/>
      <c r="I127" s="13"/>
      <c r="J127" s="13"/>
      <c r="L127" s="13">
        <f>+G127</f>
        <v>0.30605682996247197</v>
      </c>
      <c r="M127" s="13"/>
      <c r="N127" s="13"/>
      <c r="O127" s="13">
        <f ca="1">+C$11+C$12*$F127</f>
        <v>0.27965125126695578</v>
      </c>
      <c r="P127" s="13">
        <f>+D$11+D$12*F127+D$13*F127^2</f>
        <v>0.10136654076711364</v>
      </c>
      <c r="Q127" s="15">
        <f>+C127-15018.5</f>
        <v>39795.913399999961</v>
      </c>
      <c r="S127" s="13">
        <f>+(P127-G127)^2</f>
        <v>4.1898114490879421E-2</v>
      </c>
      <c r="T127" s="13">
        <v>1</v>
      </c>
      <c r="U127" s="13">
        <f>+T127*S127</f>
        <v>4.1898114490879421E-2</v>
      </c>
    </row>
    <row r="128" spans="1:21">
      <c r="A128" s="140" t="s">
        <v>449</v>
      </c>
      <c r="B128" s="141" t="s">
        <v>42</v>
      </c>
      <c r="C128" s="142">
        <v>54816.496999999974</v>
      </c>
      <c r="D128" s="143">
        <v>2.9999999999999997E-4</v>
      </c>
      <c r="E128" s="13">
        <f>+(C128-C$7)/C$8</f>
        <v>24490.231720943721</v>
      </c>
      <c r="F128" s="101">
        <f>ROUND(2*E128,0)/2-0.5</f>
        <v>24489.5</v>
      </c>
      <c r="G128" s="13">
        <f>+C128-(C$7+F128*C$8)</f>
        <v>0.30506752997462172</v>
      </c>
      <c r="H128" s="13"/>
      <c r="I128" s="13"/>
      <c r="J128" s="13"/>
      <c r="L128" s="13">
        <f>+G128</f>
        <v>0.30506752997462172</v>
      </c>
      <c r="M128" s="13"/>
      <c r="N128" s="13"/>
      <c r="O128" s="13">
        <f ca="1">+C$11+C$12*$F128</f>
        <v>0.27946228841394483</v>
      </c>
      <c r="P128" s="13">
        <f>+D$11+D$12*F128+D$13*F128^2</f>
        <v>0.10138712195117561</v>
      </c>
      <c r="Q128" s="15">
        <f>+C128-15018.5</f>
        <v>39797.996999999974</v>
      </c>
      <c r="S128" s="13">
        <f>+(P128-G128)^2</f>
        <v>4.148570861259749E-2</v>
      </c>
      <c r="T128" s="13">
        <v>1</v>
      </c>
      <c r="U128" s="13">
        <f>+T128*S128</f>
        <v>4.148570861259749E-2</v>
      </c>
    </row>
    <row r="129" spans="1:21">
      <c r="A129" s="140" t="s">
        <v>449</v>
      </c>
      <c r="B129" s="141" t="s">
        <v>42</v>
      </c>
      <c r="C129" s="142">
        <v>54817.330999999773</v>
      </c>
      <c r="D129" s="143">
        <v>2.0000000000000001E-4</v>
      </c>
      <c r="E129" s="13">
        <f>+(C129-C$7)/C$8</f>
        <v>24492.232114977687</v>
      </c>
      <c r="F129" s="101">
        <f>ROUND(2*E129,0)/2-0.5</f>
        <v>24491.5</v>
      </c>
      <c r="G129" s="13">
        <f>+C129-(C$7+F129*C$8)</f>
        <v>0.30523180976888398</v>
      </c>
      <c r="H129" s="13"/>
      <c r="I129" s="13"/>
      <c r="J129" s="13"/>
      <c r="L129" s="13">
        <f>+G129</f>
        <v>0.30523180976888398</v>
      </c>
      <c r="M129" s="13"/>
      <c r="N129" s="13"/>
      <c r="O129" s="13">
        <f ca="1">+C$11+C$12*$F129</f>
        <v>0.2793867032727404</v>
      </c>
      <c r="P129" s="13">
        <f>+D$11+D$12*F129+D$13*F129^2</f>
        <v>0.10139535653944684</v>
      </c>
      <c r="Q129" s="15">
        <f>+C129-15018.5</f>
        <v>39798.830999999773</v>
      </c>
      <c r="S129" s="13">
        <f>+(P129-G129)^2</f>
        <v>4.1549299665156511E-2</v>
      </c>
      <c r="T129" s="13">
        <v>1</v>
      </c>
      <c r="U129" s="13">
        <f>+T129*S129</f>
        <v>4.1549299665156511E-2</v>
      </c>
    </row>
    <row r="130" spans="1:21">
      <c r="A130" s="140" t="s">
        <v>449</v>
      </c>
      <c r="B130" s="141" t="s">
        <v>40</v>
      </c>
      <c r="C130" s="142">
        <v>54817.540899999905</v>
      </c>
      <c r="D130" s="143">
        <v>2.9999999999999997E-4</v>
      </c>
      <c r="E130" s="13">
        <f>+(C130-C$7)/C$8</f>
        <v>24492.735571462214</v>
      </c>
      <c r="F130" s="101">
        <f>ROUND(2*E130,0)/2-0.5</f>
        <v>24492</v>
      </c>
      <c r="G130" s="13">
        <f>+C130-(C$7+F130*C$8)</f>
        <v>0.30667287990218028</v>
      </c>
      <c r="H130" s="13"/>
      <c r="I130" s="13"/>
      <c r="J130" s="13"/>
      <c r="L130" s="13">
        <f>+G130</f>
        <v>0.30667287990218028</v>
      </c>
      <c r="M130" s="13"/>
      <c r="N130" s="13"/>
      <c r="O130" s="13">
        <f ca="1">+C$11+C$12*$F130</f>
        <v>0.27936780698743935</v>
      </c>
      <c r="P130" s="13">
        <f>+D$11+D$12*F130+D$13*F130^2</f>
        <v>0.10139741537532236</v>
      </c>
      <c r="Q130" s="15">
        <f>+C130-15018.5</f>
        <v>39799.040899999905</v>
      </c>
      <c r="S130" s="13">
        <f>+(P130-G130)^2</f>
        <v>4.21380163367173E-2</v>
      </c>
      <c r="T130" s="13">
        <v>1</v>
      </c>
      <c r="U130" s="13">
        <f>+T130*S130</f>
        <v>4.21380163367173E-2</v>
      </c>
    </row>
    <row r="131" spans="1:21">
      <c r="A131" s="140" t="s">
        <v>449</v>
      </c>
      <c r="B131" s="141" t="s">
        <v>42</v>
      </c>
      <c r="C131" s="142">
        <v>54819.418500000145</v>
      </c>
      <c r="D131" s="143">
        <v>1E-3</v>
      </c>
      <c r="E131" s="13">
        <f>+(C131-C$7)/C$8</f>
        <v>24497.239096449703</v>
      </c>
      <c r="F131" s="101">
        <f>ROUND(2*E131,0)/2-0.5</f>
        <v>24496.5</v>
      </c>
      <c r="G131" s="13">
        <f>+C131-(C$7+F131*C$8)</f>
        <v>0.30814251014089677</v>
      </c>
      <c r="H131" s="13"/>
      <c r="I131" s="13"/>
      <c r="J131" s="13"/>
      <c r="L131" s="13">
        <f>+G131</f>
        <v>0.30814251014089677</v>
      </c>
      <c r="M131" s="13"/>
      <c r="N131" s="13"/>
      <c r="O131" s="13">
        <f ca="1">+C$11+C$12*$F131</f>
        <v>0.27919774041972945</v>
      </c>
      <c r="P131" s="13">
        <f>+D$11+D$12*F131+D$13*F131^2</f>
        <v>0.10141594829674098</v>
      </c>
      <c r="Q131" s="15">
        <f>+C131-15018.5</f>
        <v>39800.918500000145</v>
      </c>
      <c r="S131" s="13">
        <f>+(P131-G131)^2</f>
        <v>4.2735871371905564E-2</v>
      </c>
      <c r="T131" s="13">
        <v>1</v>
      </c>
      <c r="U131" s="13">
        <f>+T131*S131</f>
        <v>4.2735871371905564E-2</v>
      </c>
    </row>
    <row r="132" spans="1:21">
      <c r="A132" s="140" t="s">
        <v>449</v>
      </c>
      <c r="B132" s="141" t="s">
        <v>40</v>
      </c>
      <c r="C132" s="142">
        <v>54820.457599999849</v>
      </c>
      <c r="D132" s="143">
        <v>2.0000000000000001E-4</v>
      </c>
      <c r="E132" s="13">
        <f>+(C132-C$7)/C$8</f>
        <v>24499.731433908462</v>
      </c>
      <c r="F132" s="101">
        <f>ROUND(2*E132,0)/2-0.5</f>
        <v>24499</v>
      </c>
      <c r="G132" s="13">
        <f>+C132-(C$7+F132*C$8)</f>
        <v>0.30494785984774353</v>
      </c>
      <c r="H132" s="13"/>
      <c r="I132" s="13"/>
      <c r="J132" s="13"/>
      <c r="L132" s="13">
        <f>+G132</f>
        <v>0.30494785984774353</v>
      </c>
      <c r="M132" s="13"/>
      <c r="N132" s="13"/>
      <c r="O132" s="13">
        <f ca="1">+C$11+C$12*$F132</f>
        <v>0.27910325899322397</v>
      </c>
      <c r="P132" s="13">
        <f>+D$11+D$12*F132+D$13*F132^2</f>
        <v>0.1014262470075038</v>
      </c>
      <c r="Q132" s="15">
        <f>+C132-15018.5</f>
        <v>39801.957599999849</v>
      </c>
      <c r="S132" s="13">
        <f>+(P132-G132)^2</f>
        <v>4.1421046893092436E-2</v>
      </c>
      <c r="T132" s="13">
        <v>1</v>
      </c>
      <c r="U132" s="13">
        <f>+T132*S132</f>
        <v>4.1421046893092436E-2</v>
      </c>
    </row>
    <row r="133" spans="1:21">
      <c r="A133" s="140" t="s">
        <v>449</v>
      </c>
      <c r="B133" s="141" t="s">
        <v>42</v>
      </c>
      <c r="C133" s="142">
        <v>54821.49869999988</v>
      </c>
      <c r="D133" s="143">
        <v>6.9999999999999999E-4</v>
      </c>
      <c r="E133" s="13">
        <f>+(C133-C$7)/C$8</f>
        <v>24502.228568476003</v>
      </c>
      <c r="F133" s="101">
        <f>ROUND(2*E133,0)/2-0.5</f>
        <v>24501.5</v>
      </c>
      <c r="G133" s="13">
        <f>+C133-(C$7+F133*C$8)</f>
        <v>0.30375320988241583</v>
      </c>
      <c r="H133" s="13"/>
      <c r="I133" s="13"/>
      <c r="J133" s="13"/>
      <c r="L133" s="13">
        <f>+G133</f>
        <v>0.30375320988241583</v>
      </c>
      <c r="M133" s="13"/>
      <c r="N133" s="13"/>
      <c r="O133" s="13">
        <f ca="1">+C$11+C$12*$F133</f>
        <v>0.27900877756671849</v>
      </c>
      <c r="P133" s="13">
        <f>+D$11+D$12*F133+D$13*F133^2</f>
        <v>0.10143654760634381</v>
      </c>
      <c r="Q133" s="15">
        <f>+C133-15018.5</f>
        <v>39802.99869999988</v>
      </c>
      <c r="S133" s="13">
        <f>+(P133-G133)^2</f>
        <v>4.0932031834530189E-2</v>
      </c>
      <c r="T133" s="13">
        <v>1</v>
      </c>
      <c r="U133" s="13">
        <f>+T133*S133</f>
        <v>4.0932031834530189E-2</v>
      </c>
    </row>
    <row r="134" spans="1:21">
      <c r="A134" s="140" t="s">
        <v>449</v>
      </c>
      <c r="B134" s="141" t="s">
        <v>42</v>
      </c>
      <c r="C134" s="142">
        <v>54822.334300000221</v>
      </c>
      <c r="D134" s="143">
        <v>2.0000000000000001E-4</v>
      </c>
      <c r="E134" s="13">
        <f>+(C134-C$7)/C$8</f>
        <v>24504.232800197668</v>
      </c>
      <c r="F134" s="101">
        <f>ROUND(2*E134,0)/2-0.5</f>
        <v>24503.5</v>
      </c>
      <c r="G134" s="13">
        <f>+C134-(C$7+F134*C$8)</f>
        <v>0.3055174902183353</v>
      </c>
      <c r="H134" s="13"/>
      <c r="I134" s="13"/>
      <c r="J134" s="13"/>
      <c r="L134" s="13">
        <f>+G134</f>
        <v>0.3055174902183353</v>
      </c>
      <c r="M134" s="13"/>
      <c r="N134" s="13"/>
      <c r="O134" s="13">
        <f ca="1">+C$11+C$12*$F134</f>
        <v>0.27893319242551418</v>
      </c>
      <c r="P134" s="13">
        <f>+D$11+D$12*F134+D$13*F134^2</f>
        <v>0.10144478944483139</v>
      </c>
      <c r="Q134" s="15">
        <f>+C134-15018.5</f>
        <v>39803.834300000221</v>
      </c>
      <c r="S134" s="13">
        <f>+(P134-G134)^2</f>
        <v>4.1645667200992068E-2</v>
      </c>
      <c r="T134" s="13">
        <v>1</v>
      </c>
      <c r="U134" s="13">
        <f>+T134*S134</f>
        <v>4.1645667200992068E-2</v>
      </c>
    </row>
    <row r="135" spans="1:21">
      <c r="A135" s="140" t="s">
        <v>449</v>
      </c>
      <c r="B135" s="141" t="s">
        <v>40</v>
      </c>
      <c r="C135" s="142">
        <v>54822.542899999768</v>
      </c>
      <c r="D135" s="143">
        <v>2.9999999999999997E-4</v>
      </c>
      <c r="E135" s="13">
        <f>+(C135-C$7)/C$8</f>
        <v>24504.733138560594</v>
      </c>
      <c r="F135" s="101">
        <f>ROUND(2*E135,0)/2-0.5</f>
        <v>24504</v>
      </c>
      <c r="G135" s="13">
        <f>+C135-(C$7+F135*C$8)</f>
        <v>0.30565855976601597</v>
      </c>
      <c r="H135" s="13"/>
      <c r="I135" s="13"/>
      <c r="J135" s="13"/>
      <c r="L135" s="13">
        <f>+G135</f>
        <v>0.30565855976601597</v>
      </c>
      <c r="M135" s="13"/>
      <c r="N135" s="13"/>
      <c r="O135" s="13">
        <f ca="1">+C$11+C$12*$F135</f>
        <v>0.27891429614021301</v>
      </c>
      <c r="P135" s="13">
        <f>+D$11+D$12*F135+D$13*F135^2</f>
        <v>0.10144685009326099</v>
      </c>
      <c r="Q135" s="15">
        <f>+C135-15018.5</f>
        <v>39804.042899999768</v>
      </c>
      <c r="S135" s="13">
        <f>+(P135-G135)^2</f>
        <v>4.1702422367469572E-2</v>
      </c>
      <c r="T135" s="13">
        <v>1</v>
      </c>
      <c r="U135" s="13">
        <f>+T135*S135</f>
        <v>4.1702422367469572E-2</v>
      </c>
    </row>
    <row r="136" spans="1:21">
      <c r="A136" s="140" t="s">
        <v>449</v>
      </c>
      <c r="B136" s="141" t="s">
        <v>40</v>
      </c>
      <c r="C136" s="142">
        <v>54825.460599999875</v>
      </c>
      <c r="D136" s="143">
        <v>2.9999999999999997E-4</v>
      </c>
      <c r="E136" s="13">
        <f>+(C136-C$7)/C$8</f>
        <v>24511.731399561231</v>
      </c>
      <c r="F136" s="101">
        <f>ROUND(2*E136,0)/2-0.5</f>
        <v>24511</v>
      </c>
      <c r="G136" s="13">
        <f>+C136-(C$7+F136*C$8)</f>
        <v>0.30493353987549199</v>
      </c>
      <c r="H136" s="13"/>
      <c r="I136" s="13"/>
      <c r="J136" s="13"/>
      <c r="L136" s="13">
        <f>+G136</f>
        <v>0.30493353987549199</v>
      </c>
      <c r="M136" s="13"/>
      <c r="N136" s="13"/>
      <c r="O136" s="13">
        <f ca="1">+C$11+C$12*$F136</f>
        <v>0.27864974814599763</v>
      </c>
      <c r="P136" s="13">
        <f>+D$11+D$12*F136+D$13*F136^2</f>
        <v>0.10147570710119963</v>
      </c>
      <c r="Q136" s="15">
        <f>+C136-15018.5</f>
        <v>39806.960599999875</v>
      </c>
      <c r="S136" s="13">
        <f>+(P136-G136)^2</f>
        <v>4.1395089717211911E-2</v>
      </c>
      <c r="T136" s="13">
        <v>1</v>
      </c>
      <c r="U136" s="13">
        <f>+T136*S136</f>
        <v>4.1395089717211911E-2</v>
      </c>
    </row>
    <row r="137" spans="1:21">
      <c r="A137" s="140" t="s">
        <v>449</v>
      </c>
      <c r="B137" s="141" t="s">
        <v>42</v>
      </c>
      <c r="C137" s="142">
        <v>54826.50400000019</v>
      </c>
      <c r="D137" s="143">
        <v>2.0000000000000001E-4</v>
      </c>
      <c r="E137" s="13">
        <f>+(C137-C$7)/C$8</f>
        <v>24514.23405080365</v>
      </c>
      <c r="F137" s="101">
        <f>ROUND(2*E137,0)/2-0.5</f>
        <v>24513.5</v>
      </c>
      <c r="G137" s="13">
        <f>+C137-(C$7+F137*C$8)</f>
        <v>0.30603889018675545</v>
      </c>
      <c r="H137" s="13"/>
      <c r="I137" s="13"/>
      <c r="J137" s="13"/>
      <c r="L137" s="13">
        <f>+G137</f>
        <v>0.30603889018675545</v>
      </c>
      <c r="M137" s="13"/>
      <c r="N137" s="13"/>
      <c r="O137" s="13">
        <f ca="1">+C$11+C$12*$F137</f>
        <v>0.27855526671949216</v>
      </c>
      <c r="P137" s="13">
        <f>+D$11+D$12*F137+D$13*F137^2</f>
        <v>0.10148601676281006</v>
      </c>
      <c r="Q137" s="15">
        <f>+C137-15018.5</f>
        <v>39808.00400000019</v>
      </c>
      <c r="S137" s="13">
        <f>+(P137-G137)^2</f>
        <v>4.1841878025992631E-2</v>
      </c>
      <c r="T137" s="13">
        <v>1</v>
      </c>
      <c r="U137" s="13">
        <f>+T137*S137</f>
        <v>4.1841878025992631E-2</v>
      </c>
    </row>
    <row r="138" spans="1:21">
      <c r="A138" s="140" t="s">
        <v>449</v>
      </c>
      <c r="B138" s="141" t="s">
        <v>42</v>
      </c>
      <c r="C138" s="142">
        <v>54827.337100000121</v>
      </c>
      <c r="D138" s="143">
        <v>2.0000000000000001E-4</v>
      </c>
      <c r="E138" s="13">
        <f>+(C138-C$7)/C$8</f>
        <v>24516.232286139333</v>
      </c>
      <c r="F138" s="101">
        <f>ROUND(2*E138,0)/2-0.5</f>
        <v>24515.5</v>
      </c>
      <c r="G138" s="13">
        <f>+C138-(C$7+F138*C$8)</f>
        <v>0.30530317012016894</v>
      </c>
      <c r="H138" s="13"/>
      <c r="I138" s="13"/>
      <c r="J138" s="13"/>
      <c r="L138" s="13">
        <f>+G138</f>
        <v>0.30530317012016894</v>
      </c>
      <c r="M138" s="13"/>
      <c r="N138" s="13"/>
      <c r="O138" s="13">
        <f ca="1">+C$11+C$12*$F138</f>
        <v>0.27847968157828784</v>
      </c>
      <c r="P138" s="13">
        <f>+D$11+D$12*F138+D$13*F138^2</f>
        <v>0.10149426585151397</v>
      </c>
      <c r="Q138" s="15">
        <f>+C138-15018.5</f>
        <v>39808.837100000121</v>
      </c>
      <c r="S138" s="13">
        <f>+(P138-G138)^2</f>
        <v>4.1538069459189766E-2</v>
      </c>
      <c r="T138" s="13">
        <v>1</v>
      </c>
      <c r="U138" s="13">
        <f>+T138*S138</f>
        <v>4.1538069459189766E-2</v>
      </c>
    </row>
    <row r="139" spans="1:21">
      <c r="A139" s="140" t="s">
        <v>449</v>
      </c>
      <c r="B139" s="141" t="s">
        <v>42</v>
      </c>
      <c r="C139" s="142">
        <v>54829.421999999788</v>
      </c>
      <c r="D139" s="143">
        <v>2.0000000000000001E-4</v>
      </c>
      <c r="E139" s="13">
        <f>+(C139-C$7)/C$8</f>
        <v>24521.233031369262</v>
      </c>
      <c r="F139" s="101">
        <f>ROUND(2*E139,0)/2-0.5</f>
        <v>24520.5</v>
      </c>
      <c r="G139" s="13">
        <f>+C139-(C$7+F139*C$8)</f>
        <v>0.30561386978661176</v>
      </c>
      <c r="H139" s="13"/>
      <c r="I139" s="13"/>
      <c r="J139" s="13"/>
      <c r="L139" s="13">
        <f>+G139</f>
        <v>0.30561386978661176</v>
      </c>
      <c r="M139" s="13"/>
      <c r="N139" s="13"/>
      <c r="O139" s="13">
        <f ca="1">+C$11+C$12*$F139</f>
        <v>0.27829071872527689</v>
      </c>
      <c r="P139" s="13">
        <f>+D$11+D$12*F139+D$13*F139^2</f>
        <v>0.10151489385988982</v>
      </c>
      <c r="Q139" s="15">
        <f>+C139-15018.5</f>
        <v>39810.921999999788</v>
      </c>
      <c r="S139" s="13">
        <f>+(P139-G139)^2</f>
        <v>4.1656391974336619E-2</v>
      </c>
      <c r="T139" s="13">
        <v>1</v>
      </c>
      <c r="U139" s="13">
        <f>+T139*S139</f>
        <v>4.1656391974336619E-2</v>
      </c>
    </row>
    <row r="140" spans="1:21">
      <c r="A140" s="12" t="s">
        <v>79</v>
      </c>
      <c r="B140" s="45" t="s">
        <v>42</v>
      </c>
      <c r="C140" s="12">
        <v>54830.674299999999</v>
      </c>
      <c r="D140" s="12">
        <v>5.0000000000000001E-4</v>
      </c>
      <c r="E140" s="13">
        <f>+(C140-C$7)/C$8</f>
        <v>24524.236740541644</v>
      </c>
      <c r="F140" s="13">
        <f>ROUND(2*E140,0)/2</f>
        <v>24524</v>
      </c>
      <c r="G140" s="13">
        <f>+C140-(C$7+F140*C$8)</f>
        <v>9.8701359995175153E-2</v>
      </c>
      <c r="H140" s="13"/>
      <c r="I140" s="13"/>
      <c r="J140" s="13"/>
      <c r="K140" s="13">
        <f>+G140</f>
        <v>9.8701359995175153E-2</v>
      </c>
      <c r="L140" s="13"/>
      <c r="M140" s="13"/>
      <c r="N140" s="13"/>
      <c r="O140" s="13">
        <f ca="1">+C$11+C$12*$F140</f>
        <v>0.2781584447281692</v>
      </c>
      <c r="P140" s="13">
        <f>+D$11+D$12*F140+D$13*F140^2</f>
        <v>0.10152933795937659</v>
      </c>
      <c r="Q140" s="15">
        <f>+C140-15018.5</f>
        <v>39812.174299999999</v>
      </c>
      <c r="R140" t="s">
        <v>56</v>
      </c>
      <c r="S140" s="13">
        <f>+(P140-G140)^2</f>
        <v>7.9974593660089001E-6</v>
      </c>
      <c r="T140" s="13">
        <v>1</v>
      </c>
      <c r="U140" s="13">
        <f>+T140*S140</f>
        <v>7.9974593660089001E-6</v>
      </c>
    </row>
    <row r="141" spans="1:21">
      <c r="A141" s="140" t="s">
        <v>449</v>
      </c>
      <c r="B141" s="141" t="s">
        <v>42</v>
      </c>
      <c r="C141" s="142">
        <v>54832.340299999807</v>
      </c>
      <c r="D141" s="143">
        <v>5.9999999999999995E-4</v>
      </c>
      <c r="E141" s="13">
        <f>+(C141-C$7)/C$8</f>
        <v>24528.232731502088</v>
      </c>
      <c r="F141" s="101">
        <f>ROUND(2*E141,0)/2-0.5</f>
        <v>24527.5</v>
      </c>
      <c r="G141" s="13">
        <f>+C141-(C$7+F141*C$8)</f>
        <v>0.30548884980817093</v>
      </c>
      <c r="H141" s="13"/>
      <c r="I141" s="13"/>
      <c r="J141" s="13"/>
      <c r="L141" s="13">
        <f>+G141</f>
        <v>0.30548884980817093</v>
      </c>
      <c r="M141" s="13"/>
      <c r="N141" s="13"/>
      <c r="O141" s="13">
        <f ca="1">+C$11+C$12*$F141</f>
        <v>0.27802617073106151</v>
      </c>
      <c r="P141" s="13">
        <f>+D$11+D$12*F141+D$13*F141^2</f>
        <v>0.1015437857594946</v>
      </c>
      <c r="Q141" s="15">
        <f>+C141-15018.5</f>
        <v>39813.840299999807</v>
      </c>
      <c r="S141" s="13">
        <f>+(P141-G141)^2</f>
        <v>4.1593589149818685E-2</v>
      </c>
      <c r="T141" s="13">
        <v>1</v>
      </c>
      <c r="U141" s="13">
        <f>+T141*S141</f>
        <v>4.1593589149818685E-2</v>
      </c>
    </row>
    <row r="142" spans="1:21">
      <c r="A142" s="140" t="s">
        <v>449</v>
      </c>
      <c r="B142" s="141" t="s">
        <v>40</v>
      </c>
      <c r="C142" s="142">
        <v>54833.382799999788</v>
      </c>
      <c r="D142" s="143">
        <v>2.0000000000000001E-4</v>
      </c>
      <c r="E142" s="13">
        <f>+(C142-C$7)/C$8</f>
        <v>24530.733224045107</v>
      </c>
      <c r="F142" s="101">
        <f>ROUND(2*E142,0)/2-0.5</f>
        <v>24530</v>
      </c>
      <c r="G142" s="13">
        <f>+C142-(C$7+F142*C$8)</f>
        <v>0.30569419978564838</v>
      </c>
      <c r="H142" s="13"/>
      <c r="I142" s="13"/>
      <c r="J142" s="13"/>
      <c r="L142" s="13">
        <f>+G142</f>
        <v>0.30569419978564838</v>
      </c>
      <c r="M142" s="13"/>
      <c r="N142" s="13"/>
      <c r="O142" s="13">
        <f ca="1">+C$11+C$12*$F142</f>
        <v>0.27793168930455603</v>
      </c>
      <c r="P142" s="13">
        <f>+D$11+D$12*F142+D$13*F142^2</f>
        <v>0.10155410788241438</v>
      </c>
      <c r="Q142" s="15">
        <f>+C142-15018.5</f>
        <v>39814.882799999788</v>
      </c>
      <c r="S142" s="13">
        <f>+(P142-G142)^2</f>
        <v>4.1673177122260825E-2</v>
      </c>
      <c r="T142" s="13">
        <v>1</v>
      </c>
      <c r="U142" s="13">
        <f>+T142*S142</f>
        <v>4.1673177122260825E-2</v>
      </c>
    </row>
    <row r="143" spans="1:21">
      <c r="A143" s="140" t="s">
        <v>449</v>
      </c>
      <c r="B143" s="141" t="s">
        <v>42</v>
      </c>
      <c r="C143" s="142">
        <v>54834.424999999814</v>
      </c>
      <c r="D143" s="143">
        <v>2.0000000000000001E-4</v>
      </c>
      <c r="E143" s="13">
        <f>+(C143-C$7)/C$8</f>
        <v>24533.232997022034</v>
      </c>
      <c r="F143" s="101">
        <f>ROUND(2*E143,0)/2-0.5</f>
        <v>24532.5</v>
      </c>
      <c r="G143" s="13">
        <f>+C143-(C$7+F143*C$8)</f>
        <v>0.30559954981436022</v>
      </c>
      <c r="H143" s="13"/>
      <c r="I143" s="13"/>
      <c r="J143" s="13"/>
      <c r="L143" s="13">
        <f>+G143</f>
        <v>0.30559954981436022</v>
      </c>
      <c r="M143" s="13"/>
      <c r="N143" s="13"/>
      <c r="O143" s="13">
        <f ca="1">+C$11+C$12*$F143</f>
        <v>0.27783720787805055</v>
      </c>
      <c r="P143" s="13">
        <f>+D$11+D$12*F143+D$13*F143^2</f>
        <v>0.10156443189341131</v>
      </c>
      <c r="Q143" s="15">
        <f>+C143-15018.5</f>
        <v>39815.924999999814</v>
      </c>
      <c r="S143" s="13">
        <f>+(P143-G143)^2</f>
        <v>4.1630329345015531E-2</v>
      </c>
      <c r="T143" s="13">
        <v>1</v>
      </c>
      <c r="U143" s="13">
        <f>+T143*S143</f>
        <v>4.1630329345015531E-2</v>
      </c>
    </row>
    <row r="144" spans="1:21">
      <c r="A144" s="140" t="s">
        <v>449</v>
      </c>
      <c r="B144" s="141" t="s">
        <v>40</v>
      </c>
      <c r="C144" s="142">
        <v>54835.468400000129</v>
      </c>
      <c r="D144" s="143">
        <v>4.0000000000000002E-4</v>
      </c>
      <c r="E144" s="13">
        <f>+(C144-C$7)/C$8</f>
        <v>24535.73564826445</v>
      </c>
      <c r="F144" s="101">
        <f>ROUND(2*E144,0)/2-0.5</f>
        <v>24535</v>
      </c>
      <c r="G144" s="13">
        <f>+C144-(C$7+F144*C$8)</f>
        <v>0.30670490012562368</v>
      </c>
      <c r="H144" s="13"/>
      <c r="I144" s="13"/>
      <c r="J144" s="13"/>
      <c r="L144" s="13">
        <f>+G144</f>
        <v>0.30670490012562368</v>
      </c>
      <c r="M144" s="13"/>
      <c r="N144" s="13"/>
      <c r="O144" s="13">
        <f ca="1">+C$11+C$12*$F144</f>
        <v>0.27774272645154507</v>
      </c>
      <c r="P144" s="13">
        <f>+D$11+D$12*F144+D$13*F144^2</f>
        <v>0.10157475779248543</v>
      </c>
      <c r="Q144" s="15">
        <f>+C144-15018.5</f>
        <v>39816.968400000129</v>
      </c>
      <c r="S144" s="13">
        <f>+(P144-G144)^2</f>
        <v>4.2078375293613558E-2</v>
      </c>
      <c r="T144" s="13">
        <v>1</v>
      </c>
      <c r="U144" s="13">
        <f>+T144*S144</f>
        <v>4.2078375293613558E-2</v>
      </c>
    </row>
    <row r="145" spans="1:21">
      <c r="A145" s="140" t="s">
        <v>449</v>
      </c>
      <c r="B145" s="141" t="s">
        <v>40</v>
      </c>
      <c r="C145" s="142">
        <v>54836.30019999994</v>
      </c>
      <c r="D145" s="143">
        <v>2.0999999999999999E-3</v>
      </c>
      <c r="E145" s="13">
        <f>+(C145-C$7)/C$8</f>
        <v>24537.730765479653</v>
      </c>
      <c r="F145" s="101">
        <f>ROUND(2*E145,0)/2-0.5</f>
        <v>24537</v>
      </c>
      <c r="G145" s="13">
        <f>+C145-(C$7+F145*C$8)</f>
        <v>0.30466917993908282</v>
      </c>
      <c r="H145" s="13"/>
      <c r="I145" s="13"/>
      <c r="J145" s="13"/>
      <c r="L145" s="13">
        <f>+G145</f>
        <v>0.30466917993908282</v>
      </c>
      <c r="M145" s="13"/>
      <c r="N145" s="13"/>
      <c r="O145" s="13">
        <f ca="1">+C$11+C$12*$F145</f>
        <v>0.27766714131034065</v>
      </c>
      <c r="P145" s="13">
        <f>+D$11+D$12*F145+D$13*F145^2</f>
        <v>0.10158301987116028</v>
      </c>
      <c r="Q145" s="15">
        <f>+C145-15018.5</f>
        <v>39817.80019999994</v>
      </c>
      <c r="S145" s="13">
        <f>+(P145-G145)^2</f>
        <v>4.1243988411133858E-2</v>
      </c>
      <c r="T145" s="13">
        <v>1</v>
      </c>
      <c r="U145" s="13">
        <f>+T145*S145</f>
        <v>4.1243988411133858E-2</v>
      </c>
    </row>
    <row r="146" spans="1:21">
      <c r="A146" s="140" t="s">
        <v>449</v>
      </c>
      <c r="B146" s="141" t="s">
        <v>42</v>
      </c>
      <c r="C146" s="142">
        <v>54836.509899999946</v>
      </c>
      <c r="D146" s="143">
        <v>2.0000000000000001E-4</v>
      </c>
      <c r="E146" s="13">
        <f>+(C146-C$7)/C$8</f>
        <v>24538.233742253076</v>
      </c>
      <c r="F146" s="101">
        <f>ROUND(2*E146,0)/2-0.5</f>
        <v>24537.5</v>
      </c>
      <c r="G146" s="13">
        <f>+C146-(C$7+F146*C$8)</f>
        <v>0.30591024994646432</v>
      </c>
      <c r="H146" s="13"/>
      <c r="I146" s="13"/>
      <c r="J146" s="13"/>
      <c r="L146" s="13">
        <f>+G146</f>
        <v>0.30591024994646432</v>
      </c>
      <c r="M146" s="13"/>
      <c r="N146" s="13"/>
      <c r="O146" s="13">
        <f ca="1">+C$11+C$12*$F146</f>
        <v>0.2776482450250396</v>
      </c>
      <c r="P146" s="13">
        <f>+D$11+D$12*F146+D$13*F146^2</f>
        <v>0.10158508557963672</v>
      </c>
      <c r="Q146" s="15">
        <f>+C146-15018.5</f>
        <v>39818.009899999946</v>
      </c>
      <c r="S146" s="13">
        <f>+(P146-G146)^2</f>
        <v>4.1748772793531112E-2</v>
      </c>
      <c r="T146" s="13">
        <v>1</v>
      </c>
      <c r="U146" s="13">
        <f>+T146*S146</f>
        <v>4.1748772793531112E-2</v>
      </c>
    </row>
    <row r="147" spans="1:21">
      <c r="A147" s="140" t="s">
        <v>449</v>
      </c>
      <c r="B147" s="141" t="s">
        <v>42</v>
      </c>
      <c r="C147" s="142">
        <v>54837.344000000041</v>
      </c>
      <c r="D147" s="143">
        <v>2.0000000000000001E-4</v>
      </c>
      <c r="E147" s="13">
        <f>+(C147-C$7)/C$8</f>
        <v>24540.234376143155</v>
      </c>
      <c r="F147" s="101">
        <f>ROUND(2*E147,0)/2-0.5</f>
        <v>24539.5</v>
      </c>
      <c r="G147" s="13">
        <f>+C147-(C$7+F147*C$8)</f>
        <v>0.30617453003651462</v>
      </c>
      <c r="H147" s="13"/>
      <c r="I147" s="13"/>
      <c r="J147" s="13"/>
      <c r="L147" s="13">
        <f>+G147</f>
        <v>0.30617453003651462</v>
      </c>
      <c r="M147" s="13"/>
      <c r="N147" s="13"/>
      <c r="O147" s="13">
        <f ca="1">+C$11+C$12*$F147</f>
        <v>0.27757265988383517</v>
      </c>
      <c r="P147" s="13">
        <f>+D$11+D$12*F147+D$13*F147^2</f>
        <v>0.1015933491687733</v>
      </c>
      <c r="Q147" s="15">
        <f>+C147-15018.5</f>
        <v>39818.844000000041</v>
      </c>
      <c r="S147" s="13">
        <f>+(P147-G147)^2</f>
        <v>4.185345956523949E-2</v>
      </c>
      <c r="T147" s="13">
        <v>1</v>
      </c>
      <c r="U147" s="13">
        <f>+T147*S147</f>
        <v>4.185345956523949E-2</v>
      </c>
    </row>
    <row r="148" spans="1:21">
      <c r="A148" s="140" t="s">
        <v>449</v>
      </c>
      <c r="B148" s="141" t="s">
        <v>42</v>
      </c>
      <c r="C148" s="142">
        <v>54852.353800000157</v>
      </c>
      <c r="D148" s="143">
        <v>2.0000000000000001E-4</v>
      </c>
      <c r="E148" s="13">
        <f>+(C148-C$7)/C$8</f>
        <v>24576.236191944754</v>
      </c>
      <c r="F148" s="101">
        <f>ROUND(2*E148,0)/2-0.5</f>
        <v>24575.5</v>
      </c>
      <c r="G148" s="13">
        <f>+C148-(C$7+F148*C$8)</f>
        <v>0.30693157015775796</v>
      </c>
      <c r="H148" s="13"/>
      <c r="I148" s="13"/>
      <c r="J148" s="13"/>
      <c r="L148" s="13">
        <f>+G148</f>
        <v>0.30693157015775796</v>
      </c>
      <c r="M148" s="13"/>
      <c r="N148" s="13"/>
      <c r="O148" s="13">
        <f ca="1">+C$11+C$12*$F148</f>
        <v>0.27621212734215617</v>
      </c>
      <c r="P148" s="13">
        <f>+D$11+D$12*F148+D$13*F148^2</f>
        <v>0.10174230040439768</v>
      </c>
      <c r="Q148" s="15">
        <f>+C148-15018.5</f>
        <v>39833.853800000157</v>
      </c>
      <c r="S148" s="13">
        <f>+(P148-G148)^2</f>
        <v>4.210263642191725E-2</v>
      </c>
      <c r="T148" s="13">
        <v>1</v>
      </c>
      <c r="U148" s="13">
        <f>+T148*S148</f>
        <v>4.210263642191725E-2</v>
      </c>
    </row>
    <row r="149" spans="1:21">
      <c r="A149" s="140" t="s">
        <v>449</v>
      </c>
      <c r="B149" s="141" t="s">
        <v>40</v>
      </c>
      <c r="C149" s="142">
        <v>54853.394900000188</v>
      </c>
      <c r="D149" s="143">
        <v>2.0000000000000001E-4</v>
      </c>
      <c r="E149" s="13">
        <f>+(C149-C$7)/C$8</f>
        <v>24578.733326512294</v>
      </c>
      <c r="F149" s="101">
        <f>ROUND(2*E149,0)/2-0.5</f>
        <v>24578</v>
      </c>
      <c r="G149" s="13">
        <f>+C149-(C$7+F149*C$8)</f>
        <v>0.3057369201851543</v>
      </c>
      <c r="H149" s="13"/>
      <c r="I149" s="13"/>
      <c r="J149" s="13"/>
      <c r="L149" s="13">
        <f>+G149</f>
        <v>0.3057369201851543</v>
      </c>
      <c r="M149" s="13"/>
      <c r="N149" s="13"/>
      <c r="O149" s="13">
        <f ca="1">+C$11+C$12*$F149</f>
        <v>0.27611764591565069</v>
      </c>
      <c r="P149" s="13">
        <f>+D$11+D$12*F149+D$13*F149^2</f>
        <v>0.10175265877839916</v>
      </c>
      <c r="Q149" s="15">
        <f>+C149-15018.5</f>
        <v>39834.894900000188</v>
      </c>
      <c r="S149" s="13">
        <f>+(P149-G149)^2</f>
        <v>4.1609578901659408E-2</v>
      </c>
      <c r="T149" s="13">
        <v>1</v>
      </c>
      <c r="U149" s="13">
        <f>+T149*S149</f>
        <v>4.1609578901659408E-2</v>
      </c>
    </row>
    <row r="150" spans="1:21">
      <c r="A150" s="140" t="s">
        <v>449</v>
      </c>
      <c r="B150" s="141" t="s">
        <v>40</v>
      </c>
      <c r="C150" s="142">
        <v>55093.542799999937</v>
      </c>
      <c r="D150" s="143">
        <v>6.9999999999999999E-4</v>
      </c>
      <c r="E150" s="13">
        <f>+(C150-C$7)/C$8</f>
        <v>25154.741032202208</v>
      </c>
      <c r="F150" s="101">
        <f>ROUND(2*E150,0)/2-0.5</f>
        <v>25154</v>
      </c>
      <c r="G150" s="13">
        <f>+C150-(C$7+F150*C$8)</f>
        <v>0.30894955993426265</v>
      </c>
      <c r="H150" s="13"/>
      <c r="I150" s="13"/>
      <c r="J150" s="13"/>
      <c r="L150" s="13">
        <f>+G150</f>
        <v>0.30894955993426265</v>
      </c>
      <c r="M150" s="13"/>
      <c r="N150" s="13"/>
      <c r="O150" s="13">
        <f ca="1">+C$11+C$12*$F150</f>
        <v>0.25434912524878739</v>
      </c>
      <c r="P150" s="13">
        <f>+D$11+D$12*F150+D$13*F150^2</f>
        <v>0.10418955915018296</v>
      </c>
      <c r="Q150" s="15">
        <f>+C150-15018.5</f>
        <v>40075.042799999937</v>
      </c>
      <c r="S150" s="13">
        <f>+(P150-G150)^2</f>
        <v>4.1926657921096316E-2</v>
      </c>
      <c r="T150" s="13">
        <v>1</v>
      </c>
      <c r="U150" s="13">
        <f>+T150*S150</f>
        <v>4.1926657921096316E-2</v>
      </c>
    </row>
    <row r="151" spans="1:21">
      <c r="A151" s="140" t="s">
        <v>449</v>
      </c>
      <c r="B151" s="141" t="s">
        <v>42</v>
      </c>
      <c r="C151" s="142">
        <v>55097.503000000026</v>
      </c>
      <c r="D151" s="143">
        <v>2.0000000000000001E-4</v>
      </c>
      <c r="E151" s="13">
        <f>+(C151-C$7)/C$8</f>
        <v>25164.239785745864</v>
      </c>
      <c r="F151" s="101">
        <f>ROUND(2*E151,0)/2-0.5</f>
        <v>25163.5</v>
      </c>
      <c r="G151" s="13">
        <f>+C151-(C$7+F151*C$8)</f>
        <v>0.30842989002121612</v>
      </c>
      <c r="H151" s="13"/>
      <c r="I151" s="13"/>
      <c r="J151" s="13"/>
      <c r="L151" s="13">
        <f>+G151</f>
        <v>0.30842989002121612</v>
      </c>
      <c r="M151" s="13"/>
      <c r="N151" s="13"/>
      <c r="O151" s="13">
        <f ca="1">+C$11+C$12*$F151</f>
        <v>0.25399009582806653</v>
      </c>
      <c r="P151" s="13">
        <f>+D$11+D$12*F151+D$13*F151^2</f>
        <v>0.10423059123997828</v>
      </c>
      <c r="Q151" s="15">
        <f>+C151-15018.5</f>
        <v>40079.003000000026</v>
      </c>
      <c r="S151" s="13">
        <f>+(P151-G151)^2</f>
        <v>4.1697353622749234E-2</v>
      </c>
      <c r="T151" s="13">
        <v>1</v>
      </c>
      <c r="U151" s="13">
        <f>+T151*S151</f>
        <v>4.1697353622749234E-2</v>
      </c>
    </row>
    <row r="152" spans="1:21">
      <c r="A152" s="140" t="s">
        <v>449</v>
      </c>
      <c r="B152" s="141" t="s">
        <v>42</v>
      </c>
      <c r="C152" s="142">
        <v>55101.671500000171</v>
      </c>
      <c r="D152" s="143">
        <v>2.9999999999999997E-4</v>
      </c>
      <c r="E152" s="13">
        <f>+(C152-C$7)/C$8</f>
        <v>25174.238158087472</v>
      </c>
      <c r="F152" s="101">
        <f>ROUND(2*E152,0)/2-0.5</f>
        <v>25173.5</v>
      </c>
      <c r="G152" s="13">
        <f>+C152-(C$7+F152*C$8)</f>
        <v>0.30775129016546998</v>
      </c>
      <c r="H152" s="13"/>
      <c r="I152" s="13"/>
      <c r="J152" s="13"/>
      <c r="L152" s="13">
        <f>+G152</f>
        <v>0.30775129016546998</v>
      </c>
      <c r="M152" s="13"/>
      <c r="N152" s="13"/>
      <c r="O152" s="13">
        <f ca="1">+C$11+C$12*$F152</f>
        <v>0.25361217012204462</v>
      </c>
      <c r="P152" s="13">
        <f>+D$11+D$12*F152+D$13*F152^2</f>
        <v>0.10427381236745094</v>
      </c>
      <c r="Q152" s="15">
        <f>+C152-15018.5</f>
        <v>40083.171500000171</v>
      </c>
      <c r="S152" s="13">
        <f>+(P152-G152)^2</f>
        <v>4.1403083971043336E-2</v>
      </c>
      <c r="T152" s="13">
        <v>1</v>
      </c>
      <c r="U152" s="13">
        <f>+T152*S152</f>
        <v>4.1403083971043336E-2</v>
      </c>
    </row>
    <row r="153" spans="1:21">
      <c r="A153" s="140" t="s">
        <v>449</v>
      </c>
      <c r="B153" s="141" t="s">
        <v>42</v>
      </c>
      <c r="C153" s="142">
        <v>55106.674899999984</v>
      </c>
      <c r="D153" s="143">
        <v>5.9999999999999995E-4</v>
      </c>
      <c r="E153" s="13">
        <f>+(C153-C$7)/C$8</f>
        <v>25186.239083161327</v>
      </c>
      <c r="F153" s="101">
        <f>ROUND(2*E153,0)/2-0.5</f>
        <v>25185.5</v>
      </c>
      <c r="G153" s="13">
        <f>+C153-(C$7+F153*C$8)</f>
        <v>0.30813696997938678</v>
      </c>
      <c r="H153" s="13"/>
      <c r="I153" s="13"/>
      <c r="J153" s="13"/>
      <c r="L153" s="13">
        <f>+G153</f>
        <v>0.30813696997938678</v>
      </c>
      <c r="M153" s="13"/>
      <c r="N153" s="13"/>
      <c r="O153" s="13">
        <f ca="1">+C$11+C$12*$F153</f>
        <v>0.25315865927481829</v>
      </c>
      <c r="P153" s="13">
        <f>+D$11+D$12*F153+D$13*F153^2</f>
        <v>0.10432571759660798</v>
      </c>
      <c r="Q153" s="15">
        <f>+C153-15018.5</f>
        <v>40088.174899999984</v>
      </c>
      <c r="S153" s="13">
        <f>+(P153-G153)^2</f>
        <v>4.1539026597836759E-2</v>
      </c>
      <c r="T153" s="13">
        <v>1</v>
      </c>
      <c r="U153" s="13">
        <f>+T153*S153</f>
        <v>4.1539026597836759E-2</v>
      </c>
    </row>
    <row r="154" spans="1:21">
      <c r="A154" s="140" t="s">
        <v>449</v>
      </c>
      <c r="B154" s="141" t="s">
        <v>42</v>
      </c>
      <c r="C154" s="142">
        <v>55107.50820000004</v>
      </c>
      <c r="D154" s="143">
        <v>4.0000000000000002E-4</v>
      </c>
      <c r="E154" s="13">
        <f>+(C154-C$7)/C$8</f>
        <v>25188.237798208113</v>
      </c>
      <c r="F154" s="101">
        <f>ROUND(2*E154,0)/2-0.5</f>
        <v>25187.5</v>
      </c>
      <c r="G154" s="13">
        <f>+C154-(C$7+F154*C$8)</f>
        <v>0.30760125003871508</v>
      </c>
      <c r="H154" s="13"/>
      <c r="I154" s="13"/>
      <c r="J154" s="13"/>
      <c r="L154" s="13">
        <f>+G154</f>
        <v>0.30760125003871508</v>
      </c>
      <c r="M154" s="13"/>
      <c r="N154" s="13"/>
      <c r="O154" s="13">
        <f ca="1">+C$11+C$12*$F154</f>
        <v>0.25308307413361386</v>
      </c>
      <c r="P154" s="13">
        <f>+D$11+D$12*F154+D$13*F154^2</f>
        <v>0.10433437269742703</v>
      </c>
      <c r="Q154" s="15">
        <f>+C154-15018.5</f>
        <v>40089.00820000004</v>
      </c>
      <c r="S154" s="13">
        <f>+(P154-G154)^2</f>
        <v>4.1317423424078251E-2</v>
      </c>
      <c r="T154" s="13">
        <v>1</v>
      </c>
      <c r="U154" s="13">
        <f>+T154*S154</f>
        <v>4.1317423424078251E-2</v>
      </c>
    </row>
    <row r="155" spans="1:21">
      <c r="A155" s="140" t="s">
        <v>449</v>
      </c>
      <c r="B155" s="141" t="s">
        <v>40</v>
      </c>
      <c r="C155" s="142">
        <v>55107.717399999965</v>
      </c>
      <c r="D155" s="143">
        <v>5.9999999999999995E-4</v>
      </c>
      <c r="E155" s="13">
        <f>+(C155-C$7)/C$8</f>
        <v>25188.739575704345</v>
      </c>
      <c r="F155" s="101">
        <f>ROUND(2*E155,0)/2-0.5</f>
        <v>25188</v>
      </c>
      <c r="G155" s="13">
        <f>+C155-(C$7+F155*C$8)</f>
        <v>0.30834231996414019</v>
      </c>
      <c r="H155" s="13"/>
      <c r="I155" s="13"/>
      <c r="J155" s="13"/>
      <c r="L155" s="13">
        <f>+G155</f>
        <v>0.30834231996414019</v>
      </c>
      <c r="M155" s="13"/>
      <c r="N155" s="13"/>
      <c r="O155" s="13">
        <f ca="1">+C$11+C$12*$F155</f>
        <v>0.25306417784831281</v>
      </c>
      <c r="P155" s="13">
        <f>+D$11+D$12*F155+D$13*F155^2</f>
        <v>0.10433653666143951</v>
      </c>
      <c r="Q155" s="15">
        <f>+C155-15018.5</f>
        <v>40089.217399999965</v>
      </c>
      <c r="S155" s="13">
        <f>+(P155-G155)^2</f>
        <v>4.1618359620948474E-2</v>
      </c>
      <c r="T155" s="13">
        <v>1</v>
      </c>
      <c r="U155" s="13">
        <f>+T155*S155</f>
        <v>4.1618359620948474E-2</v>
      </c>
    </row>
    <row r="156" spans="1:21">
      <c r="A156" s="140" t="s">
        <v>449</v>
      </c>
      <c r="B156" s="141" t="s">
        <v>42</v>
      </c>
      <c r="C156" s="142">
        <v>55109.594500000123</v>
      </c>
      <c r="D156" s="143">
        <v>5.9999999999999995E-4</v>
      </c>
      <c r="E156" s="13">
        <f>+(C156-C$7)/C$8</f>
        <v>25193.241901414636</v>
      </c>
      <c r="F156" s="101">
        <f>ROUND(2*E156,0)/2-0.5</f>
        <v>25192.5</v>
      </c>
      <c r="G156" s="13">
        <f>+C156-(C$7+F156*C$8)</f>
        <v>0.30931195012090029</v>
      </c>
      <c r="H156" s="13"/>
      <c r="I156" s="13"/>
      <c r="J156" s="13"/>
      <c r="L156" s="13">
        <f>+G156</f>
        <v>0.30931195012090029</v>
      </c>
      <c r="M156" s="13"/>
      <c r="N156" s="13"/>
      <c r="O156" s="13">
        <f ca="1">+C$11+C$12*$F156</f>
        <v>0.25289411128060291</v>
      </c>
      <c r="P156" s="13">
        <f>+D$11+D$12*F156+D$13*F156^2</f>
        <v>0.10435601573609073</v>
      </c>
      <c r="Q156" s="15">
        <f>+C156-15018.5</f>
        <v>40091.094500000123</v>
      </c>
      <c r="S156" s="13">
        <f>+(P156-G156)^2</f>
        <v>4.2006935039550372E-2</v>
      </c>
      <c r="T156" s="13">
        <v>1</v>
      </c>
      <c r="U156" s="13">
        <f>+T156*S156</f>
        <v>4.2006935039550372E-2</v>
      </c>
    </row>
    <row r="157" spans="1:21">
      <c r="A157" s="140" t="s">
        <v>449</v>
      </c>
      <c r="B157" s="141" t="s">
        <v>40</v>
      </c>
      <c r="C157" s="142">
        <v>55113.555800000206</v>
      </c>
      <c r="D157" s="143">
        <v>6.9999999999999999E-4</v>
      </c>
      <c r="E157" s="13">
        <f>+(C157-C$7)/C$8</f>
        <v>25202.743293367676</v>
      </c>
      <c r="F157" s="101">
        <f>ROUND(2*E157,0)/2-0.5</f>
        <v>25202</v>
      </c>
      <c r="G157" s="13">
        <f>+C157-(C$7+F157*C$8)</f>
        <v>0.3098922802018933</v>
      </c>
      <c r="H157" s="13"/>
      <c r="I157" s="13"/>
      <c r="J157" s="13"/>
      <c r="L157" s="13">
        <f>+G157</f>
        <v>0.3098922802018933</v>
      </c>
      <c r="M157" s="13"/>
      <c r="N157" s="13"/>
      <c r="O157" s="13">
        <f ca="1">+C$11+C$12*$F157</f>
        <v>0.25253508185988205</v>
      </c>
      <c r="P157" s="13">
        <f>+D$11+D$12*F157+D$13*F157^2</f>
        <v>0.10439715831616217</v>
      </c>
      <c r="Q157" s="15">
        <f>+C157-15018.5</f>
        <v>40095.055800000206</v>
      </c>
      <c r="S157" s="13">
        <f>+(P157-G157)^2</f>
        <v>4.2228245118831491E-2</v>
      </c>
      <c r="T157" s="13">
        <v>1</v>
      </c>
      <c r="U157" s="13">
        <f>+T157*S157</f>
        <v>4.2228245118831491E-2</v>
      </c>
    </row>
    <row r="158" spans="1:21">
      <c r="A158" s="140" t="s">
        <v>449</v>
      </c>
      <c r="B158" s="141" t="s">
        <v>42</v>
      </c>
      <c r="C158" s="142">
        <v>55114.596200000029</v>
      </c>
      <c r="D158" s="143">
        <v>4.0000000000000002E-4</v>
      </c>
      <c r="E158" s="13">
        <f>+(C158-C$7)/C$8</f>
        <v>25205.238748946922</v>
      </c>
      <c r="F158" s="101">
        <f>ROUND(2*E158,0)/2-0.5</f>
        <v>25204.5</v>
      </c>
      <c r="G158" s="13">
        <f>+C158-(C$7+F158*C$8)</f>
        <v>0.3079976300286944</v>
      </c>
      <c r="H158" s="13"/>
      <c r="I158" s="13"/>
      <c r="J158" s="13"/>
      <c r="L158" s="13">
        <f>+G158</f>
        <v>0.3079976300286944</v>
      </c>
      <c r="M158" s="13"/>
      <c r="N158" s="13"/>
      <c r="O158" s="13">
        <f ca="1">+C$11+C$12*$F158</f>
        <v>0.25244060043337657</v>
      </c>
      <c r="P158" s="13">
        <f>+D$11+D$12*F158+D$13*F158^2</f>
        <v>0.10440798984230301</v>
      </c>
      <c r="Q158" s="15">
        <f>+C158-15018.5</f>
        <v>40096.096200000029</v>
      </c>
      <c r="S158" s="13">
        <f>+(P158-G158)^2</f>
        <v>4.144874159122431E-2</v>
      </c>
      <c r="T158" s="13">
        <v>1</v>
      </c>
      <c r="U158" s="13">
        <f>+T158*S158</f>
        <v>4.144874159122431E-2</v>
      </c>
    </row>
    <row r="159" spans="1:21">
      <c r="A159" s="140" t="s">
        <v>449</v>
      </c>
      <c r="B159" s="141" t="s">
        <v>40</v>
      </c>
      <c r="C159" s="142">
        <v>55117.723199999891</v>
      </c>
      <c r="D159" s="143">
        <v>2.9999999999999997E-4</v>
      </c>
      <c r="E159" s="13">
        <f>+(C159-C$7)/C$8</f>
        <v>25212.739027298783</v>
      </c>
      <c r="F159" s="101">
        <f>ROUND(2*E159,0)/2-0.5</f>
        <v>25212</v>
      </c>
      <c r="G159" s="13">
        <f>+C159-(C$7+F159*C$8)</f>
        <v>0.30811367988644633</v>
      </c>
      <c r="H159" s="13"/>
      <c r="I159" s="13"/>
      <c r="J159" s="13"/>
      <c r="L159" s="13">
        <f>+G159</f>
        <v>0.30811367988644633</v>
      </c>
      <c r="M159" s="13"/>
      <c r="N159" s="13"/>
      <c r="O159" s="13">
        <f ca="1">+C$11+C$12*$F159</f>
        <v>0.25215715615386014</v>
      </c>
      <c r="P159" s="13">
        <f>+D$11+D$12*F159+D$13*F159^2</f>
        <v>0.10444049574918862</v>
      </c>
      <c r="Q159" s="15">
        <f>+C159-15018.5</f>
        <v>40099.223199999891</v>
      </c>
      <c r="S159" s="13">
        <f>+(P159-G159)^2</f>
        <v>4.1482765936609288E-2</v>
      </c>
      <c r="T159" s="13">
        <v>1</v>
      </c>
      <c r="U159" s="13">
        <f>+T159*S159</f>
        <v>4.1482765936609288E-2</v>
      </c>
    </row>
    <row r="160" spans="1:21">
      <c r="A160" s="140" t="s">
        <v>449</v>
      </c>
      <c r="B160" s="141" t="s">
        <v>40</v>
      </c>
      <c r="C160" s="142">
        <v>55118.556700000074</v>
      </c>
      <c r="D160" s="143">
        <v>6.9999999999999999E-4</v>
      </c>
      <c r="E160" s="13">
        <f>+(C160-C$7)/C$8</f>
        <v>25214.738222056672</v>
      </c>
      <c r="F160" s="101">
        <f>ROUND(2*E160,0)/2-0.5</f>
        <v>25214</v>
      </c>
      <c r="G160" s="13">
        <f>+C160-(C$7+F160*C$8)</f>
        <v>0.30777796007168945</v>
      </c>
      <c r="H160" s="13"/>
      <c r="I160" s="13"/>
      <c r="J160" s="13"/>
      <c r="L160" s="13">
        <f>+G160</f>
        <v>0.30777796007168945</v>
      </c>
      <c r="M160" s="13"/>
      <c r="N160" s="13"/>
      <c r="O160" s="13">
        <f ca="1">+C$11+C$12*$F160</f>
        <v>0.25208157101265571</v>
      </c>
      <c r="P160" s="13">
        <f>+D$11+D$12*F160+D$13*F160^2</f>
        <v>0.10444916686090208</v>
      </c>
      <c r="Q160" s="15">
        <f>+C160-15018.5</f>
        <v>40100.056700000074</v>
      </c>
      <c r="S160" s="13">
        <f>+(P160-G160)^2</f>
        <v>4.1342598148555128E-2</v>
      </c>
      <c r="T160" s="13">
        <v>1</v>
      </c>
      <c r="U160" s="13">
        <f>+T160*S160</f>
        <v>4.1342598148555128E-2</v>
      </c>
    </row>
    <row r="161" spans="1:21">
      <c r="A161" s="140" t="s">
        <v>449</v>
      </c>
      <c r="B161" s="141" t="s">
        <v>42</v>
      </c>
      <c r="C161" s="142">
        <v>55119.599500000011</v>
      </c>
      <c r="D161" s="143">
        <v>5.0000000000000001E-4</v>
      </c>
      <c r="E161" s="13">
        <f>+(C161-C$7)/C$8</f>
        <v>25217.239434165785</v>
      </c>
      <c r="F161" s="101">
        <f>ROUND(2*E161,0)/2-0.5</f>
        <v>25216.5</v>
      </c>
      <c r="G161" s="13">
        <f>+C161-(C$7+F161*C$8)</f>
        <v>0.30828331000520848</v>
      </c>
      <c r="H161" s="13"/>
      <c r="I161" s="13"/>
      <c r="J161" s="13"/>
      <c r="L161" s="13">
        <f>+G161</f>
        <v>0.30828331000520848</v>
      </c>
      <c r="M161" s="13"/>
      <c r="N161" s="13"/>
      <c r="O161" s="13">
        <f ca="1">+C$11+C$12*$F161</f>
        <v>0.25198708958615024</v>
      </c>
      <c r="P161" s="13">
        <f>+D$11+D$12*F161+D$13*F161^2</f>
        <v>0.10446000744981336</v>
      </c>
      <c r="Q161" s="15">
        <f>+C161-15018.5</f>
        <v>40101.099500000011</v>
      </c>
      <c r="S161" s="13">
        <f>+(P161-G161)^2</f>
        <v>4.154393866458813E-2</v>
      </c>
      <c r="T161" s="13">
        <v>1</v>
      </c>
      <c r="U161" s="13">
        <f>+T161*S161</f>
        <v>4.154393866458813E-2</v>
      </c>
    </row>
    <row r="162" spans="1:21">
      <c r="A162" s="140" t="s">
        <v>449</v>
      </c>
      <c r="B162" s="141" t="s">
        <v>40</v>
      </c>
      <c r="C162" s="142">
        <v>55120.641600000206</v>
      </c>
      <c r="D162" s="143">
        <v>4.0000000000000002E-4</v>
      </c>
      <c r="E162" s="13">
        <f>+(C162-C$7)/C$8</f>
        <v>25219.738967287718</v>
      </c>
      <c r="F162" s="101">
        <f>ROUND(2*E162,0)/2-0.5</f>
        <v>25219</v>
      </c>
      <c r="G162" s="13">
        <f>+C162-(C$7+F162*C$8)</f>
        <v>0.30808866020379355</v>
      </c>
      <c r="H162" s="13"/>
      <c r="I162" s="13"/>
      <c r="J162" s="13"/>
      <c r="L162" s="13">
        <f>+G162</f>
        <v>0.30808866020379355</v>
      </c>
      <c r="M162" s="13"/>
      <c r="N162" s="13"/>
      <c r="O162" s="13">
        <f ca="1">+C$11+C$12*$F162</f>
        <v>0.25189260815964476</v>
      </c>
      <c r="P162" s="13">
        <f>+D$11+D$12*F162+D$13*F162^2</f>
        <v>0.10447084992680182</v>
      </c>
      <c r="Q162" s="15">
        <f>+C162-15018.5</f>
        <v>40102.141600000206</v>
      </c>
      <c r="S162" s="13">
        <f>+(P162-G162)^2</f>
        <v>4.1460212661996995E-2</v>
      </c>
      <c r="T162" s="13">
        <v>1</v>
      </c>
      <c r="U162" s="13">
        <f>+T162*S162</f>
        <v>4.1460212661996995E-2</v>
      </c>
    </row>
    <row r="163" spans="1:21">
      <c r="A163" s="140" t="s">
        <v>449</v>
      </c>
      <c r="B163" s="141" t="s">
        <v>40</v>
      </c>
      <c r="C163" s="142">
        <v>55121.476999999955</v>
      </c>
      <c r="D163" s="143">
        <v>8.0000000000000004E-4</v>
      </c>
      <c r="E163" s="13">
        <f>+(C163-C$7)/C$8</f>
        <v>25221.742719297163</v>
      </c>
      <c r="F163" s="101">
        <f>ROUND(2*E163,0)/2-0.5</f>
        <v>25221</v>
      </c>
      <c r="G163" s="13">
        <f>+C163-(C$7+F163*C$8)</f>
        <v>0.30965293995541288</v>
      </c>
      <c r="H163" s="13"/>
      <c r="I163" s="13"/>
      <c r="J163" s="13"/>
      <c r="L163" s="13">
        <f>+G163</f>
        <v>0.30965293995541288</v>
      </c>
      <c r="M163" s="13"/>
      <c r="N163" s="13"/>
      <c r="O163" s="13">
        <f ca="1">+C$11+C$12*$F163</f>
        <v>0.25181702301844044</v>
      </c>
      <c r="P163" s="13">
        <f>+D$11+D$12*F163+D$13*F163^2</f>
        <v>0.10447952526780815</v>
      </c>
      <c r="Q163" s="15">
        <f>+C163-15018.5</f>
        <v>40102.976999999955</v>
      </c>
      <c r="S163" s="13">
        <f>+(P163-G163)^2</f>
        <v>4.2096130094571811E-2</v>
      </c>
      <c r="T163" s="13">
        <v>1</v>
      </c>
      <c r="U163" s="13">
        <f>+T163*S163</f>
        <v>4.2096130094571811E-2</v>
      </c>
    </row>
    <row r="164" spans="1:21">
      <c r="A164" s="140" t="s">
        <v>449</v>
      </c>
      <c r="B164" s="141" t="s">
        <v>42</v>
      </c>
      <c r="C164" s="142">
        <v>55121.68339999998</v>
      </c>
      <c r="D164" s="143">
        <v>2.0000000000000001E-4</v>
      </c>
      <c r="E164" s="13">
        <f>+(C164-C$7)/C$8</f>
        <v>25222.237780842439</v>
      </c>
      <c r="F164" s="101">
        <f>ROUND(2*E164,0)/2-0.5</f>
        <v>25221.5</v>
      </c>
      <c r="G164" s="13">
        <f>+C164-(C$7+F164*C$8)</f>
        <v>0.30759400998067576</v>
      </c>
      <c r="H164" s="13"/>
      <c r="I164" s="13"/>
      <c r="J164" s="13"/>
      <c r="L164" s="13">
        <f>+G164</f>
        <v>0.30759400998067576</v>
      </c>
      <c r="M164" s="13"/>
      <c r="N164" s="13"/>
      <c r="O164" s="13">
        <f ca="1">+C$11+C$12*$F164</f>
        <v>0.25179812673313928</v>
      </c>
      <c r="P164" s="13">
        <f>+D$11+D$12*F164+D$13*F164^2</f>
        <v>0.10448169429186745</v>
      </c>
      <c r="Q164" s="15">
        <f>+C164-15018.5</f>
        <v>40103.18339999998</v>
      </c>
      <c r="S164" s="13">
        <f>+(P164-G164)^2</f>
        <v>4.1254612784470138E-2</v>
      </c>
      <c r="T164" s="13">
        <v>1</v>
      </c>
      <c r="U164" s="13">
        <f>+T164*S164</f>
        <v>4.1254612784470138E-2</v>
      </c>
    </row>
    <row r="165" spans="1:21">
      <c r="A165" s="140" t="s">
        <v>449</v>
      </c>
      <c r="B165" s="141" t="s">
        <v>42</v>
      </c>
      <c r="C165" s="142">
        <v>55122.517200000118</v>
      </c>
      <c r="D165" s="143">
        <v>6.9999999999999999E-4</v>
      </c>
      <c r="E165" s="13">
        <f>+(C165-C$7)/C$8</f>
        <v>25224.237695166423</v>
      </c>
      <c r="F165" s="101">
        <f>ROUND(2*E165,0)/2-0.5</f>
        <v>25223.5</v>
      </c>
      <c r="G165" s="13">
        <f>+C165-(C$7+F165*C$8)</f>
        <v>0.3075582901146845</v>
      </c>
      <c r="H165" s="13"/>
      <c r="I165" s="13"/>
      <c r="J165" s="13"/>
      <c r="L165" s="13">
        <f>+G165</f>
        <v>0.3075582901146845</v>
      </c>
      <c r="M165" s="13"/>
      <c r="N165" s="13"/>
      <c r="O165" s="13">
        <f ca="1">+C$11+C$12*$F165</f>
        <v>0.25172254159193497</v>
      </c>
      <c r="P165" s="13">
        <f>+D$11+D$12*F165+D$13*F165^2</f>
        <v>0.10449037114333551</v>
      </c>
      <c r="Q165" s="15">
        <f>+C165-15018.5</f>
        <v>40104.017200000118</v>
      </c>
      <c r="S165" s="13">
        <f>+(P165-G165)^2</f>
        <v>4.1236579715354355E-2</v>
      </c>
      <c r="T165" s="13">
        <v>1</v>
      </c>
      <c r="U165" s="13">
        <f>+T165*S165</f>
        <v>4.1236579715354355E-2</v>
      </c>
    </row>
    <row r="166" spans="1:21">
      <c r="A166" s="140" t="s">
        <v>449</v>
      </c>
      <c r="B166" s="141" t="s">
        <v>42</v>
      </c>
      <c r="C166" s="142">
        <v>55124.601999999955</v>
      </c>
      <c r="D166" s="143">
        <v>5.0000000000000001E-4</v>
      </c>
      <c r="E166" s="13">
        <f>+(C166-C$7)/C$8</f>
        <v>25229.238200541356</v>
      </c>
      <c r="F166" s="101">
        <f>ROUND(2*E166,0)/2-0.5</f>
        <v>25228.5</v>
      </c>
      <c r="G166" s="13">
        <f>+C166-(C$7+F166*C$8)</f>
        <v>0.30776898995100055</v>
      </c>
      <c r="H166" s="13"/>
      <c r="I166" s="13"/>
      <c r="J166" s="13"/>
      <c r="L166" s="13">
        <f>+G166</f>
        <v>0.30776898995100055</v>
      </c>
      <c r="M166" s="13"/>
      <c r="N166" s="13"/>
      <c r="O166" s="13">
        <f ca="1">+C$11+C$12*$F166</f>
        <v>0.2515335787389239</v>
      </c>
      <c r="P166" s="13">
        <f>+D$11+D$12*F166+D$13*F166^2</f>
        <v>0.10451206855862176</v>
      </c>
      <c r="Q166" s="15">
        <f>+C166-15018.5</f>
        <v>40106.101999999955</v>
      </c>
      <c r="S166" s="13">
        <f>+(P166-G166)^2</f>
        <v>4.1313376093907644E-2</v>
      </c>
      <c r="T166" s="13">
        <v>1</v>
      </c>
      <c r="U166" s="13">
        <f>+T166*S166</f>
        <v>4.1313376093907644E-2</v>
      </c>
    </row>
    <row r="167" spans="1:21">
      <c r="A167" s="140" t="s">
        <v>449</v>
      </c>
      <c r="B167" s="141" t="s">
        <v>40</v>
      </c>
      <c r="C167" s="142">
        <v>55125.648399999831</v>
      </c>
      <c r="D167" s="143">
        <v>1.1999999999999999E-3</v>
      </c>
      <c r="E167" s="13">
        <f>+(C167-C$7)/C$8</f>
        <v>25231.748047444715</v>
      </c>
      <c r="F167" s="101">
        <f>ROUND(2*E167,0)/2-0.5</f>
        <v>25231</v>
      </c>
      <c r="G167" s="13">
        <f>+C167-(C$7+F167*C$8)</f>
        <v>0.31187433982995572</v>
      </c>
      <c r="H167" s="13"/>
      <c r="I167" s="13"/>
      <c r="J167" s="13"/>
      <c r="L167" s="13">
        <f>+G167</f>
        <v>0.31187433982995572</v>
      </c>
      <c r="M167" s="13"/>
      <c r="N167" s="13"/>
      <c r="O167" s="13">
        <f ca="1">+C$11+C$12*$F167</f>
        <v>0.25143909731241842</v>
      </c>
      <c r="P167" s="13">
        <f>+D$11+D$12*F167+D$13*F167^2</f>
        <v>0.10452292009838066</v>
      </c>
      <c r="Q167" s="15">
        <f>+C167-15018.5</f>
        <v>40107.148399999831</v>
      </c>
      <c r="S167" s="13">
        <f>+(P167-G167)^2</f>
        <v>4.2994611264699813E-2</v>
      </c>
      <c r="T167" s="13">
        <v>1</v>
      </c>
      <c r="U167" s="13">
        <f>+T167*S167</f>
        <v>4.2994611264699813E-2</v>
      </c>
    </row>
    <row r="168" spans="1:21">
      <c r="A168" s="140" t="s">
        <v>449</v>
      </c>
      <c r="B168" s="141" t="s">
        <v>42</v>
      </c>
      <c r="C168" s="142">
        <v>55126.686699999962</v>
      </c>
      <c r="D168" s="143">
        <v>2.9999999999999997E-4</v>
      </c>
      <c r="E168" s="13">
        <f>+(C168-C$7)/C$8</f>
        <v>25234.238466061302</v>
      </c>
      <c r="F168" s="101">
        <f>ROUND(2*E168,0)/2-0.5</f>
        <v>25233.5</v>
      </c>
      <c r="G168" s="13">
        <f>+C168-(C$7+F168*C$8)</f>
        <v>0.3078796899644658</v>
      </c>
      <c r="H168" s="13"/>
      <c r="I168" s="13"/>
      <c r="J168" s="13"/>
      <c r="L168" s="13">
        <f>+G168</f>
        <v>0.3078796899644658</v>
      </c>
      <c r="M168" s="13"/>
      <c r="N168" s="13"/>
      <c r="O168" s="13">
        <f ca="1">+C$11+C$12*$F168</f>
        <v>0.25134461588591295</v>
      </c>
      <c r="P168" s="13">
        <f>+D$11+D$12*F168+D$13*F168^2</f>
        <v>0.10453377352621671</v>
      </c>
      <c r="Q168" s="15">
        <f>+C168-15018.5</f>
        <v>40108.186699999962</v>
      </c>
      <c r="S168" s="13">
        <f>+(P168-G168)^2</f>
        <v>4.1349561732111385E-2</v>
      </c>
      <c r="T168" s="13">
        <v>1</v>
      </c>
      <c r="U168" s="13">
        <f>+T168*S168</f>
        <v>4.1349561732111385E-2</v>
      </c>
    </row>
    <row r="169" spans="1:21">
      <c r="A169" s="140" t="s">
        <v>449</v>
      </c>
      <c r="B169" s="141" t="s">
        <v>40</v>
      </c>
      <c r="C169" s="142">
        <v>55127.729400000069</v>
      </c>
      <c r="D169" s="143">
        <v>4.0000000000000002E-4</v>
      </c>
      <c r="E169" s="13">
        <f>+(C169-C$7)/C$8</f>
        <v>25236.739438315421</v>
      </c>
      <c r="F169" s="101">
        <f>ROUND(2*E169,0)/2-0.5</f>
        <v>25236</v>
      </c>
      <c r="G169" s="13">
        <f>+C169-(C$7+F169*C$8)</f>
        <v>0.30828504006785806</v>
      </c>
      <c r="H169" s="13"/>
      <c r="I169" s="13"/>
      <c r="J169" s="13"/>
      <c r="L169" s="13">
        <f>+G169</f>
        <v>0.30828504006785806</v>
      </c>
      <c r="M169" s="13"/>
      <c r="N169" s="13"/>
      <c r="O169" s="13">
        <f ca="1">+C$11+C$12*$F169</f>
        <v>0.25125013445940747</v>
      </c>
      <c r="P169" s="13">
        <f>+D$11+D$12*F169+D$13*F169^2</f>
        <v>0.10454462884212994</v>
      </c>
      <c r="Q169" s="15">
        <f>+C169-15018.5</f>
        <v>40109.229400000069</v>
      </c>
      <c r="S169" s="13">
        <f>+(P169-G169)^2</f>
        <v>4.1510155166428801E-2</v>
      </c>
      <c r="T169" s="13">
        <v>1</v>
      </c>
      <c r="U169" s="13">
        <f>+T169*S169</f>
        <v>4.1510155166428801E-2</v>
      </c>
    </row>
    <row r="170" spans="1:21">
      <c r="A170" s="140" t="s">
        <v>449</v>
      </c>
      <c r="B170" s="141" t="s">
        <v>40</v>
      </c>
      <c r="C170" s="142">
        <v>55128.562700000126</v>
      </c>
      <c r="D170" s="143">
        <v>4.0000000000000002E-4</v>
      </c>
      <c r="E170" s="13">
        <f>+(C170-C$7)/C$8</f>
        <v>25238.73815336221</v>
      </c>
      <c r="F170" s="101">
        <f>ROUND(2*E170,0)/2-0.5</f>
        <v>25238</v>
      </c>
      <c r="G170" s="13">
        <f>+C170-(C$7+F170*C$8)</f>
        <v>0.30774932012718637</v>
      </c>
      <c r="H170" s="13"/>
      <c r="I170" s="13"/>
      <c r="J170" s="13"/>
      <c r="L170" s="13">
        <f>+G170</f>
        <v>0.30774932012718637</v>
      </c>
      <c r="M170" s="13"/>
      <c r="N170" s="13"/>
      <c r="O170" s="13">
        <f ca="1">+C$11+C$12*$F170</f>
        <v>0.25117454931820316</v>
      </c>
      <c r="P170" s="13">
        <f>+D$11+D$12*F170+D$13*F170^2</f>
        <v>0.10455331445427608</v>
      </c>
      <c r="Q170" s="15">
        <f>+C170-15018.5</f>
        <v>40110.062700000126</v>
      </c>
      <c r="S170" s="13">
        <f>+(P170-G170)^2</f>
        <v>4.1288616721425392E-2</v>
      </c>
      <c r="T170" s="13">
        <v>1</v>
      </c>
      <c r="U170" s="13">
        <f>+T170*S170</f>
        <v>4.1288616721425392E-2</v>
      </c>
    </row>
    <row r="171" spans="1:21">
      <c r="A171" s="140" t="s">
        <v>449</v>
      </c>
      <c r="B171" s="141" t="s">
        <v>42</v>
      </c>
      <c r="C171" s="142">
        <v>55129.605200000107</v>
      </c>
      <c r="D171" s="143">
        <v>2.0000000000000001E-4</v>
      </c>
      <c r="E171" s="13">
        <f>+(C171-C$7)/C$8</f>
        <v>25241.238645905229</v>
      </c>
      <c r="F171" s="101">
        <f>ROUND(2*E171,0)/2-0.5</f>
        <v>25240.5</v>
      </c>
      <c r="G171" s="13">
        <f>+C171-(C$7+F171*C$8)</f>
        <v>0.30795467010466382</v>
      </c>
      <c r="H171" s="13"/>
      <c r="I171" s="13"/>
      <c r="J171" s="13"/>
      <c r="L171" s="13">
        <f>+G171</f>
        <v>0.30795467010466382</v>
      </c>
      <c r="M171" s="13"/>
      <c r="N171" s="13"/>
      <c r="O171" s="13">
        <f ca="1">+C$11+C$12*$F171</f>
        <v>0.25108006789169768</v>
      </c>
      <c r="P171" s="13">
        <f>+D$11+D$12*F171+D$13*F171^2</f>
        <v>0.10456417316872822</v>
      </c>
      <c r="Q171" s="15">
        <f>+C171-15018.5</f>
        <v>40111.105200000107</v>
      </c>
      <c r="S171" s="13">
        <f>+(P171-G171)^2</f>
        <v>4.1367694243846821E-2</v>
      </c>
      <c r="T171" s="13">
        <v>1</v>
      </c>
      <c r="U171" s="13">
        <f>+T171*S171</f>
        <v>4.1367694243846821E-2</v>
      </c>
    </row>
    <row r="172" spans="1:21">
      <c r="A172" s="140" t="s">
        <v>449</v>
      </c>
      <c r="B172" s="141" t="s">
        <v>42</v>
      </c>
      <c r="C172" s="142">
        <v>55134.607799999882</v>
      </c>
      <c r="D172" s="143">
        <v>2.0000000000000001E-4</v>
      </c>
      <c r="E172" s="13">
        <f>+(C172-C$7)/C$8</f>
        <v>25253.237652135795</v>
      </c>
      <c r="F172" s="101">
        <f>ROUND(2*E172,0)/2-0.5</f>
        <v>25252.5</v>
      </c>
      <c r="G172" s="13">
        <f>+C172-(C$7+F172*C$8)</f>
        <v>0.30754034988058265</v>
      </c>
      <c r="H172" s="13"/>
      <c r="I172" s="13"/>
      <c r="J172" s="13"/>
      <c r="L172" s="13">
        <f>+G172</f>
        <v>0.30754034988058265</v>
      </c>
      <c r="M172" s="13"/>
      <c r="N172" s="13"/>
      <c r="O172" s="13">
        <f ca="1">+C$11+C$12*$F172</f>
        <v>0.25062655704447134</v>
      </c>
      <c r="P172" s="13">
        <f>+D$11+D$12*F172+D$13*F172^2</f>
        <v>0.10461632128013272</v>
      </c>
      <c r="Q172" s="15">
        <f>+C172-15018.5</f>
        <v>40116.107799999882</v>
      </c>
      <c r="S172" s="13">
        <f>+(P172-G172)^2</f>
        <v>4.1178161383436225E-2</v>
      </c>
      <c r="T172" s="13">
        <v>1</v>
      </c>
      <c r="U172" s="13">
        <f>+T172*S172</f>
        <v>4.1178161383436225E-2</v>
      </c>
    </row>
    <row r="173" spans="1:21">
      <c r="A173" s="140" t="s">
        <v>449</v>
      </c>
      <c r="B173" s="141" t="s">
        <v>42</v>
      </c>
      <c r="C173" s="142">
        <v>55135.4430999998</v>
      </c>
      <c r="D173" s="143">
        <v>4.0000000000000002E-4</v>
      </c>
      <c r="E173" s="13">
        <f>+(C173-C$7)/C$8</f>
        <v>25255.241164290248</v>
      </c>
      <c r="F173" s="101">
        <f>ROUND(2*E173,0)/2-0.5</f>
        <v>25254.5</v>
      </c>
      <c r="G173" s="13">
        <f>+C173-(C$7+F173*C$8)</f>
        <v>0.30900462980207521</v>
      </c>
      <c r="H173" s="13"/>
      <c r="I173" s="13"/>
      <c r="J173" s="13"/>
      <c r="L173" s="13">
        <f>+G173</f>
        <v>0.30900462980207521</v>
      </c>
      <c r="M173" s="13"/>
      <c r="N173" s="13"/>
      <c r="O173" s="13">
        <f ca="1">+C$11+C$12*$F173</f>
        <v>0.25055097190326692</v>
      </c>
      <c r="P173" s="13">
        <f>+D$11+D$12*F173+D$13*F173^2</f>
        <v>0.10462501686132633</v>
      </c>
      <c r="Q173" s="15">
        <f>+C173-15018.5</f>
        <v>40116.9430999998</v>
      </c>
      <c r="S173" s="13">
        <f>+(P173-G173)^2</f>
        <v>4.1771026185810328E-2</v>
      </c>
      <c r="T173" s="13">
        <v>1</v>
      </c>
      <c r="U173" s="13">
        <f>+T173*S173</f>
        <v>4.1771026185810328E-2</v>
      </c>
    </row>
    <row r="174" spans="1:21">
      <c r="A174" s="140" t="s">
        <v>449</v>
      </c>
      <c r="B174" s="141" t="s">
        <v>40</v>
      </c>
      <c r="C174" s="142">
        <v>55135.650299999863</v>
      </c>
      <c r="D174" s="143">
        <v>2.9999999999999997E-4</v>
      </c>
      <c r="E174" s="13">
        <f>+(C174-C$7)/C$8</f>
        <v>25255.738144678813</v>
      </c>
      <c r="F174" s="101">
        <f>ROUND(2*E174,0)/2-0.5</f>
        <v>25255</v>
      </c>
      <c r="G174" s="13">
        <f>+C174-(C$7+F174*C$8)</f>
        <v>0.30774569985806011</v>
      </c>
      <c r="H174" s="13"/>
      <c r="I174" s="13"/>
      <c r="J174" s="13"/>
      <c r="L174" s="13">
        <f>+G174</f>
        <v>0.30774569985806011</v>
      </c>
      <c r="M174" s="13"/>
      <c r="N174" s="13"/>
      <c r="O174" s="13">
        <f ca="1">+C$11+C$12*$F174</f>
        <v>0.25053207561796587</v>
      </c>
      <c r="P174" s="13">
        <f>+D$11+D$12*F174+D$13*F174^2</f>
        <v>0.10462719094543246</v>
      </c>
      <c r="Q174" s="15">
        <f>+C174-15018.5</f>
        <v>40117.150299999863</v>
      </c>
      <c r="S174" s="13">
        <f>+(P174-G174)^2</f>
        <v>4.1257128662889192E-2</v>
      </c>
      <c r="T174" s="13">
        <v>1</v>
      </c>
      <c r="U174" s="13">
        <f>+T174*S174</f>
        <v>4.1257128662889192E-2</v>
      </c>
    </row>
    <row r="175" spans="1:21">
      <c r="A175" s="140" t="s">
        <v>449</v>
      </c>
      <c r="B175" s="141" t="s">
        <v>42</v>
      </c>
      <c r="C175" s="142">
        <v>55137.527400000021</v>
      </c>
      <c r="D175" s="143">
        <v>2.9999999999999997E-4</v>
      </c>
      <c r="E175" s="13">
        <f>+(C175-C$7)/C$8</f>
        <v>25260.240470389104</v>
      </c>
      <c r="F175" s="101">
        <f>ROUND(2*E175,0)/2-0.5</f>
        <v>25259.5</v>
      </c>
      <c r="G175" s="13">
        <f>+C175-(C$7+F175*C$8)</f>
        <v>0.30871533002209617</v>
      </c>
      <c r="H175" s="13"/>
      <c r="I175" s="13"/>
      <c r="J175" s="13"/>
      <c r="L175" s="13">
        <f>+G175</f>
        <v>0.30871533002209617</v>
      </c>
      <c r="M175" s="13"/>
      <c r="N175" s="13"/>
      <c r="O175" s="13">
        <f ca="1">+C$11+C$12*$F175</f>
        <v>0.25036200905025596</v>
      </c>
      <c r="P175" s="13">
        <f>+D$11+D$12*F175+D$13*F175^2</f>
        <v>0.10464676110092645</v>
      </c>
      <c r="Q175" s="15">
        <f>+C175-15018.5</f>
        <v>40119.027400000021</v>
      </c>
      <c r="S175" s="13">
        <f>+(P175-G175)^2</f>
        <v>4.1643980821534192E-2</v>
      </c>
      <c r="T175" s="13">
        <v>1</v>
      </c>
      <c r="U175" s="13">
        <f>+T175*S175</f>
        <v>4.1643980821534192E-2</v>
      </c>
    </row>
    <row r="176" spans="1:21">
      <c r="A176" s="140" t="s">
        <v>449</v>
      </c>
      <c r="B176" s="141" t="s">
        <v>42</v>
      </c>
      <c r="C176" s="142">
        <v>55142.529500000179</v>
      </c>
      <c r="D176" s="143">
        <v>2.9999999999999997E-4</v>
      </c>
      <c r="E176" s="13">
        <f>+(C176-C$7)/C$8</f>
        <v>25272.238277343593</v>
      </c>
      <c r="F176" s="101">
        <f>ROUND(2*E176,0)/2-0.5</f>
        <v>25271.5</v>
      </c>
      <c r="G176" s="13">
        <f>+C176-(C$7+F176*C$8)</f>
        <v>0.30780101017444395</v>
      </c>
      <c r="H176" s="13"/>
      <c r="I176" s="13"/>
      <c r="J176" s="13"/>
      <c r="L176" s="13">
        <f>+G176</f>
        <v>0.30780101017444395</v>
      </c>
      <c r="M176" s="13"/>
      <c r="N176" s="13"/>
      <c r="O176" s="13">
        <f ca="1">+C$11+C$12*$F176</f>
        <v>0.24990849820302963</v>
      </c>
      <c r="P176" s="13">
        <f>+D$11+D$12*F176+D$13*F176^2</f>
        <v>0.1046989780893862</v>
      </c>
      <c r="Q176" s="15">
        <f>+C176-15018.5</f>
        <v>40124.029500000179</v>
      </c>
      <c r="S176" s="13">
        <f>+(P176-G176)^2</f>
        <v>4.1250435437079819E-2</v>
      </c>
      <c r="T176" s="13">
        <v>1</v>
      </c>
      <c r="U176" s="13">
        <f>+T176*S176</f>
        <v>4.1250435437079819E-2</v>
      </c>
    </row>
    <row r="177" spans="1:21">
      <c r="A177" s="140" t="s">
        <v>449</v>
      </c>
      <c r="B177" s="141" t="s">
        <v>42</v>
      </c>
      <c r="C177" s="142">
        <v>55144.61530000018</v>
      </c>
      <c r="D177" s="143">
        <v>2.9999999999999997E-4</v>
      </c>
      <c r="E177" s="13">
        <f>+(C177-C$7)/C$8</f>
        <v>25277.241181272919</v>
      </c>
      <c r="F177" s="101">
        <f>ROUND(2*E177,0)/2-0.5</f>
        <v>25276.5</v>
      </c>
      <c r="G177" s="13">
        <f>+C177-(C$7+F177*C$8)</f>
        <v>0.30901171018194873</v>
      </c>
      <c r="H177" s="13"/>
      <c r="I177" s="13"/>
      <c r="J177" s="13"/>
      <c r="L177" s="13">
        <f>+G177</f>
        <v>0.30901171018194873</v>
      </c>
      <c r="M177" s="13"/>
      <c r="N177" s="13"/>
      <c r="O177" s="13">
        <f ca="1">+C$11+C$12*$F177</f>
        <v>0.24971953535001867</v>
      </c>
      <c r="P177" s="13">
        <f>+D$11+D$12*F177+D$13*F177^2</f>
        <v>0.10472074800683588</v>
      </c>
      <c r="Q177" s="15">
        <f>+C177-15018.5</f>
        <v>40126.11530000018</v>
      </c>
      <c r="S177" s="13">
        <f>+(P177-G177)^2</f>
        <v>4.1734797226433383E-2</v>
      </c>
      <c r="T177" s="13">
        <v>1</v>
      </c>
      <c r="U177" s="13">
        <f>+T177*S177</f>
        <v>4.1734797226433383E-2</v>
      </c>
    </row>
    <row r="178" spans="1:21">
      <c r="A178" s="140" t="s">
        <v>449</v>
      </c>
      <c r="B178" s="141" t="s">
        <v>40</v>
      </c>
      <c r="C178" s="142">
        <v>55145.656700000167</v>
      </c>
      <c r="D178" s="143">
        <v>4.0000000000000002E-4</v>
      </c>
      <c r="E178" s="13">
        <f>+(C178-C$7)/C$8</f>
        <v>25279.739035406557</v>
      </c>
      <c r="F178" s="101">
        <f>ROUND(2*E178,0)/2-0.5</f>
        <v>25279</v>
      </c>
      <c r="G178" s="13">
        <f>+C178-(C$7+F178*C$8)</f>
        <v>0.30811706016538665</v>
      </c>
      <c r="H178" s="13"/>
      <c r="I178" s="13"/>
      <c r="J178" s="13"/>
      <c r="L178" s="13">
        <f>+G178</f>
        <v>0.30811706016538665</v>
      </c>
      <c r="M178" s="13"/>
      <c r="N178" s="13"/>
      <c r="O178" s="13">
        <f ca="1">+C$11+C$12*$F178</f>
        <v>0.2496250539235132</v>
      </c>
      <c r="P178" s="13">
        <f>+D$11+D$12*F178+D$13*F178^2</f>
        <v>0.10473163579767646</v>
      </c>
      <c r="Q178" s="15">
        <f>+C178-15018.5</f>
        <v>40127.156700000167</v>
      </c>
      <c r="S178" s="13">
        <f>+(P178-G178)^2</f>
        <v>4.1365630845233557E-2</v>
      </c>
      <c r="T178" s="13">
        <v>1</v>
      </c>
      <c r="U178" s="13">
        <f>+T178*S178</f>
        <v>4.1365630845233557E-2</v>
      </c>
    </row>
    <row r="179" spans="1:21">
      <c r="A179" s="140" t="s">
        <v>449</v>
      </c>
      <c r="B179" s="141" t="s">
        <v>40</v>
      </c>
      <c r="C179" s="142">
        <v>55146.490000000224</v>
      </c>
      <c r="D179" s="143">
        <v>1.6999999999999999E-3</v>
      </c>
      <c r="E179" s="13">
        <f>+(C179-C$7)/C$8</f>
        <v>25281.737750453343</v>
      </c>
      <c r="F179" s="101">
        <f>ROUND(2*E179,0)/2-0.5</f>
        <v>25281</v>
      </c>
      <c r="G179" s="13">
        <f>+C179-(C$7+F179*C$8)</f>
        <v>0.30758134022471495</v>
      </c>
      <c r="H179" s="13"/>
      <c r="I179" s="13"/>
      <c r="J179" s="13"/>
      <c r="L179" s="13">
        <f>+G179</f>
        <v>0.30758134022471495</v>
      </c>
      <c r="M179" s="13"/>
      <c r="N179" s="13"/>
      <c r="O179" s="13">
        <f ca="1">+C$11+C$12*$F179</f>
        <v>0.24954946878230877</v>
      </c>
      <c r="P179" s="13">
        <f>+D$11+D$12*F179+D$13*F179^2</f>
        <v>0.1047403473897645</v>
      </c>
      <c r="Q179" s="15">
        <f>+C179-15018.5</f>
        <v>40127.990000000224</v>
      </c>
      <c r="S179" s="13">
        <f>+(P179-G179)^2</f>
        <v>4.1144468374268418E-2</v>
      </c>
      <c r="T179" s="13">
        <v>1</v>
      </c>
      <c r="U179" s="13">
        <f>+T179*S179</f>
        <v>4.1144468374268418E-2</v>
      </c>
    </row>
    <row r="180" spans="1:21">
      <c r="A180" s="140" t="s">
        <v>449</v>
      </c>
      <c r="B180" s="141" t="s">
        <v>42</v>
      </c>
      <c r="C180" s="142">
        <v>55147.533299999777</v>
      </c>
      <c r="D180" s="143">
        <v>2.0000000000000001E-4</v>
      </c>
      <c r="E180" s="13">
        <f>+(C180-C$7)/C$8</f>
        <v>25284.240161838534</v>
      </c>
      <c r="F180" s="101">
        <f>ROUND(2*E180,0)/2-0.5</f>
        <v>25283.5</v>
      </c>
      <c r="G180" s="13">
        <f>+C180-(C$7+F180*C$8)</f>
        <v>0.30858668977452908</v>
      </c>
      <c r="H180" s="13"/>
      <c r="I180" s="13"/>
      <c r="J180" s="13"/>
      <c r="L180" s="13">
        <f>+G180</f>
        <v>0.30858668977452908</v>
      </c>
      <c r="M180" s="13"/>
      <c r="N180" s="13"/>
      <c r="O180" s="13">
        <f ca="1">+C$11+C$12*$F180</f>
        <v>0.24945498735580329</v>
      </c>
      <c r="P180" s="13">
        <f>+D$11+D$12*F180+D$13*F180^2</f>
        <v>0.10475123857914401</v>
      </c>
      <c r="Q180" s="15">
        <f>+C180-15018.5</f>
        <v>40129.033299999777</v>
      </c>
      <c r="S180" s="13">
        <f>+(P180-G180)^2</f>
        <v>4.1548891164026207E-2</v>
      </c>
      <c r="T180" s="13">
        <v>1</v>
      </c>
      <c r="U180" s="13">
        <f>+T180*S180</f>
        <v>4.1548891164026207E-2</v>
      </c>
    </row>
    <row r="181" spans="1:21">
      <c r="A181" s="140" t="s">
        <v>449</v>
      </c>
      <c r="B181" s="141" t="s">
        <v>40</v>
      </c>
      <c r="C181" s="142">
        <v>55148.574599999934</v>
      </c>
      <c r="D181" s="143">
        <v>4.0000000000000002E-4</v>
      </c>
      <c r="E181" s="13">
        <f>+(C181-C$7)/C$8</f>
        <v>25286.737776117177</v>
      </c>
      <c r="F181" s="101">
        <f>ROUND(2*E181,0)/2-0.5</f>
        <v>25286</v>
      </c>
      <c r="G181" s="13">
        <f>+C181-(C$7+F181*C$8)</f>
        <v>0.30759203993511619</v>
      </c>
      <c r="H181" s="13"/>
      <c r="I181" s="13"/>
      <c r="J181" s="13"/>
      <c r="L181" s="13">
        <f>+G181</f>
        <v>0.30759203993511619</v>
      </c>
      <c r="M181" s="13"/>
      <c r="N181" s="13"/>
      <c r="O181" s="13">
        <f ca="1">+C$11+C$12*$F181</f>
        <v>0.24936050592929782</v>
      </c>
      <c r="P181" s="13">
        <f>+D$11+D$12*F181+D$13*F181^2</f>
        <v>0.10476213165660068</v>
      </c>
      <c r="Q181" s="15">
        <f>+C181-15018.5</f>
        <v>40130.074599999934</v>
      </c>
      <c r="S181" s="13">
        <f>+(P181-G181)^2</f>
        <v>4.1139971692271009E-2</v>
      </c>
      <c r="T181" s="13">
        <v>1</v>
      </c>
      <c r="U181" s="13">
        <f>+T181*S181</f>
        <v>4.1139971692271009E-2</v>
      </c>
    </row>
    <row r="182" spans="1:21">
      <c r="A182" s="140" t="s">
        <v>449</v>
      </c>
      <c r="B182" s="141" t="s">
        <v>42</v>
      </c>
      <c r="C182" s="142">
        <v>55149.617300000042</v>
      </c>
      <c r="D182" s="143">
        <v>4.0000000000000002E-4</v>
      </c>
      <c r="E182" s="13">
        <f>+(C182-C$7)/C$8</f>
        <v>25289.238748371299</v>
      </c>
      <c r="F182" s="101">
        <f>ROUND(2*E182,0)/2-0.5</f>
        <v>25288.5</v>
      </c>
      <c r="G182" s="13">
        <f>+C182-(C$7+F182*C$8)</f>
        <v>0.30799739003850846</v>
      </c>
      <c r="H182" s="13"/>
      <c r="I182" s="13"/>
      <c r="J182" s="13"/>
      <c r="L182" s="13">
        <f>+G182</f>
        <v>0.30799739003850846</v>
      </c>
      <c r="M182" s="13"/>
      <c r="N182" s="13"/>
      <c r="O182" s="13">
        <f ca="1">+C$11+C$12*$F182</f>
        <v>0.24926602450279234</v>
      </c>
      <c r="P182" s="13">
        <f>+D$11+D$12*F182+D$13*F182^2</f>
        <v>0.10477302662213452</v>
      </c>
      <c r="Q182" s="15">
        <f>+C182-15018.5</f>
        <v>40131.117300000042</v>
      </c>
      <c r="S182" s="13">
        <f>+(P182-G182)^2</f>
        <v>4.1300141885990432E-2</v>
      </c>
      <c r="T182" s="13">
        <v>1</v>
      </c>
      <c r="U182" s="13">
        <f>+T182*S182</f>
        <v>4.1300141885990432E-2</v>
      </c>
    </row>
    <row r="183" spans="1:21">
      <c r="A183" s="140" t="s">
        <v>449</v>
      </c>
      <c r="B183" s="141" t="s">
        <v>40</v>
      </c>
      <c r="C183" s="142">
        <v>55152.326499999966</v>
      </c>
      <c r="D183" s="143">
        <v>5.0000000000000001E-4</v>
      </c>
      <c r="E183" s="13">
        <f>+(C183-C$7)/C$8</f>
        <v>25295.736910862885</v>
      </c>
      <c r="F183" s="101">
        <f>ROUND(2*E183,0)/2-0.5</f>
        <v>25295</v>
      </c>
      <c r="G183" s="13">
        <f>+C183-(C$7+F183*C$8)</f>
        <v>0.30723129996476928</v>
      </c>
      <c r="H183" s="13"/>
      <c r="I183" s="13"/>
      <c r="J183" s="13"/>
      <c r="L183" s="13">
        <f>+G183</f>
        <v>0.30723129996476928</v>
      </c>
      <c r="M183" s="13"/>
      <c r="N183" s="13"/>
      <c r="O183" s="13">
        <f ca="1">+C$11+C$12*$F183</f>
        <v>0.24902037279387812</v>
      </c>
      <c r="P183" s="13">
        <f>+D$11+D$12*F183+D$13*F183^2</f>
        <v>0.10480136236872369</v>
      </c>
      <c r="Q183" s="15">
        <f>+C183-15018.5</f>
        <v>40133.826499999966</v>
      </c>
      <c r="S183" s="13">
        <f>+(P183-G183)^2</f>
        <v>4.0977879635138915E-2</v>
      </c>
      <c r="T183" s="13">
        <v>1</v>
      </c>
      <c r="U183" s="13">
        <f>+T183*S183</f>
        <v>4.0977879635138915E-2</v>
      </c>
    </row>
    <row r="184" spans="1:21">
      <c r="A184" s="140" t="s">
        <v>449</v>
      </c>
      <c r="B184" s="141" t="s">
        <v>42</v>
      </c>
      <c r="C184" s="142">
        <v>55155.454499999993</v>
      </c>
      <c r="D184" s="143">
        <v>2.0000000000000001E-4</v>
      </c>
      <c r="E184" s="13">
        <f>+(C184-C$7)/C$8</f>
        <v>25303.239587769138</v>
      </c>
      <c r="F184" s="101">
        <f>ROUND(2*E184,0)/2-0.5</f>
        <v>25302.5</v>
      </c>
      <c r="G184" s="13">
        <f>+C184-(C$7+F184*C$8)</f>
        <v>0.30834734999370994</v>
      </c>
      <c r="H184" s="13"/>
      <c r="I184" s="13"/>
      <c r="J184" s="13"/>
      <c r="L184" s="13">
        <f>+G184</f>
        <v>0.30834734999370994</v>
      </c>
      <c r="M184" s="13"/>
      <c r="N184" s="13"/>
      <c r="O184" s="13">
        <f ca="1">+C$11+C$12*$F184</f>
        <v>0.24873692851436169</v>
      </c>
      <c r="P184" s="13">
        <f>+D$11+D$12*F184+D$13*F184^2</f>
        <v>0.10483407332079021</v>
      </c>
      <c r="Q184" s="15">
        <f>+C184-15018.5</f>
        <v>40136.954499999993</v>
      </c>
      <c r="S184" s="13">
        <f>+(P184-G184)^2</f>
        <v>4.141765378214838E-2</v>
      </c>
      <c r="T184" s="13">
        <v>1</v>
      </c>
      <c r="U184" s="13">
        <f>+T184*S184</f>
        <v>4.141765378214838E-2</v>
      </c>
    </row>
    <row r="185" spans="1:21">
      <c r="A185" s="140" t="s">
        <v>449</v>
      </c>
      <c r="B185" s="141" t="s">
        <v>42</v>
      </c>
      <c r="C185" s="142">
        <v>55157.542100000195</v>
      </c>
      <c r="D185" s="143">
        <v>6.9999999999999999E-4</v>
      </c>
      <c r="E185" s="13">
        <f>+(C185-C$7)/C$8</f>
        <v>25308.246809096145</v>
      </c>
      <c r="F185" s="101">
        <f>ROUND(2*E185,0)/2-0.5</f>
        <v>25307.5</v>
      </c>
      <c r="G185" s="13">
        <f>+C185-(C$7+F185*C$8)</f>
        <v>0.3113580501958495</v>
      </c>
      <c r="H185" s="13"/>
      <c r="I185" s="13"/>
      <c r="J185" s="13"/>
      <c r="L185" s="13">
        <f>+G185</f>
        <v>0.3113580501958495</v>
      </c>
      <c r="M185" s="13"/>
      <c r="N185" s="13"/>
      <c r="O185" s="13">
        <f ca="1">+C$11+C$12*$F185</f>
        <v>0.24854796566135073</v>
      </c>
      <c r="P185" s="13">
        <f>+D$11+D$12*F185+D$13*F185^2</f>
        <v>0.10485589006255373</v>
      </c>
      <c r="Q185" s="15">
        <f>+C185-15018.5</f>
        <v>40139.042100000195</v>
      </c>
      <c r="S185" s="13">
        <f>+(P185-G185)^2</f>
        <v>4.2643142139717323E-2</v>
      </c>
      <c r="T185" s="13">
        <v>1</v>
      </c>
      <c r="U185" s="13">
        <f>+T185*S185</f>
        <v>4.2643142139717323E-2</v>
      </c>
    </row>
    <row r="186" spans="1:21">
      <c r="A186" s="140" t="s">
        <v>449</v>
      </c>
      <c r="B186" s="141" t="s">
        <v>42</v>
      </c>
      <c r="C186" s="142">
        <v>55160.458600000013</v>
      </c>
      <c r="D186" s="143">
        <v>2.9999999999999997E-4</v>
      </c>
      <c r="E186" s="13">
        <f>+(C186-C$7)/C$8</f>
        <v>25315.24219183129</v>
      </c>
      <c r="F186" s="101">
        <f>ROUND(2*E186,0)/2-0.5</f>
        <v>25314.5</v>
      </c>
      <c r="G186" s="13">
        <f>+C186-(C$7+F186*C$8)</f>
        <v>0.30943303000822198</v>
      </c>
      <c r="H186" s="13"/>
      <c r="I186" s="13"/>
      <c r="J186" s="13"/>
      <c r="L186" s="13">
        <f>+G186</f>
        <v>0.30943303000822198</v>
      </c>
      <c r="M186" s="13"/>
      <c r="N186" s="13"/>
      <c r="O186" s="13">
        <f ca="1">+C$11+C$12*$F186</f>
        <v>0.24828341766713535</v>
      </c>
      <c r="P186" s="13">
        <f>+D$11+D$12*F186+D$13*F186^2</f>
        <v>0.10488644618890131</v>
      </c>
      <c r="Q186" s="15">
        <f>+C186-15018.5</f>
        <v>40141.958600000013</v>
      </c>
      <c r="S186" s="13">
        <f>+(P186-G186)^2</f>
        <v>4.1839304952154377E-2</v>
      </c>
      <c r="T186" s="13">
        <v>1</v>
      </c>
      <c r="U186" s="13">
        <f>+T186*S186</f>
        <v>4.1839304952154377E-2</v>
      </c>
    </row>
    <row r="187" spans="1:21">
      <c r="A187" s="140" t="s">
        <v>449</v>
      </c>
      <c r="B187" s="141" t="s">
        <v>40</v>
      </c>
      <c r="C187" s="142">
        <v>55161.500700000208</v>
      </c>
      <c r="D187" s="143">
        <v>4.0000000000000002E-4</v>
      </c>
      <c r="E187" s="13">
        <f>+(C187-C$7)/C$8</f>
        <v>25317.741724953223</v>
      </c>
      <c r="F187" s="101">
        <f>ROUND(2*E187,0)/2-0.5</f>
        <v>25317</v>
      </c>
      <c r="G187" s="13">
        <f>+C187-(C$7+F187*C$8)</f>
        <v>0.30923838020680705</v>
      </c>
      <c r="H187" s="13"/>
      <c r="I187" s="13"/>
      <c r="J187" s="13"/>
      <c r="L187" s="13">
        <f>+G187</f>
        <v>0.30923838020680705</v>
      </c>
      <c r="M187" s="13"/>
      <c r="N187" s="13"/>
      <c r="O187" s="13">
        <f ca="1">+C$11+C$12*$F187</f>
        <v>0.24818893624062988</v>
      </c>
      <c r="P187" s="13">
        <f>+D$11+D$12*F187+D$13*F187^2</f>
        <v>0.1048973626785149</v>
      </c>
      <c r="Q187" s="15">
        <f>+C187-15018.5</f>
        <v>40143.000700000208</v>
      </c>
      <c r="S187" s="13">
        <f>+(P187-G187)^2</f>
        <v>4.17552514444978E-2</v>
      </c>
      <c r="T187" s="13">
        <v>1</v>
      </c>
      <c r="U187" s="13">
        <f>+T187*S187</f>
        <v>4.17552514444978E-2</v>
      </c>
    </row>
    <row r="188" spans="1:21">
      <c r="A188" s="140" t="s">
        <v>449</v>
      </c>
      <c r="B188" s="141" t="s">
        <v>42</v>
      </c>
      <c r="C188" s="142">
        <v>55162.542499999981</v>
      </c>
      <c r="D188" s="143">
        <v>2.9999999999999997E-4</v>
      </c>
      <c r="E188" s="13">
        <f>+(C188-C$7)/C$8</f>
        <v>25320.240538507944</v>
      </c>
      <c r="F188" s="101">
        <f>ROUND(2*E188,0)/2-0.5</f>
        <v>25319.5</v>
      </c>
      <c r="G188" s="13">
        <f>+C188-(C$7+F188*C$8)</f>
        <v>0.30874372998368926</v>
      </c>
      <c r="H188" s="13"/>
      <c r="I188" s="13"/>
      <c r="J188" s="13"/>
      <c r="L188" s="13">
        <f>+G188</f>
        <v>0.30874372998368926</v>
      </c>
      <c r="M188" s="13"/>
      <c r="N188" s="13"/>
      <c r="O188" s="13">
        <f ca="1">+C$11+C$12*$F188</f>
        <v>0.2480944548141244</v>
      </c>
      <c r="P188" s="13">
        <f>+D$11+D$12*F188+D$13*F188^2</f>
        <v>0.10490828105620569</v>
      </c>
      <c r="Q188" s="15">
        <f>+C188-15018.5</f>
        <v>40144.042499999981</v>
      </c>
      <c r="S188" s="13">
        <f>+(P188-G188)^2</f>
        <v>4.1548890239468762E-2</v>
      </c>
      <c r="T188" s="13">
        <v>1</v>
      </c>
      <c r="U188" s="13">
        <f>+T188*S188</f>
        <v>4.1548890239468762E-2</v>
      </c>
    </row>
    <row r="189" spans="1:21">
      <c r="A189" s="140" t="s">
        <v>449</v>
      </c>
      <c r="B189" s="141" t="s">
        <v>42</v>
      </c>
      <c r="C189" s="142">
        <v>55163.377900000196</v>
      </c>
      <c r="D189" s="143">
        <v>4.0000000000000002E-4</v>
      </c>
      <c r="E189" s="13">
        <f>+(C189-C$7)/C$8</f>
        <v>25322.244290518509</v>
      </c>
      <c r="F189" s="101">
        <f>ROUND(2*E189,0)/2-0.5</f>
        <v>25321.5</v>
      </c>
      <c r="G189" s="13">
        <f>+C189-(C$7+F189*C$8)</f>
        <v>0.31030801019369392</v>
      </c>
      <c r="H189" s="13"/>
      <c r="I189" s="13"/>
      <c r="J189" s="13"/>
      <c r="L189" s="13">
        <f>+G189</f>
        <v>0.31030801019369392</v>
      </c>
      <c r="M189" s="13"/>
      <c r="N189" s="13"/>
      <c r="O189" s="13">
        <f ca="1">+C$11+C$12*$F189</f>
        <v>0.24801886967291997</v>
      </c>
      <c r="P189" s="13">
        <f>+D$11+D$12*F189+D$13*F189^2</f>
        <v>0.10491701711777389</v>
      </c>
      <c r="Q189" s="15">
        <f>+C189-15018.5</f>
        <v>40144.877900000196</v>
      </c>
      <c r="S189" s="13">
        <f>+(P189-G189)^2</f>
        <v>4.218546003671262E-2</v>
      </c>
      <c r="T189" s="13">
        <v>1</v>
      </c>
      <c r="U189" s="13">
        <f>+T189*S189</f>
        <v>4.218546003671262E-2</v>
      </c>
    </row>
    <row r="190" spans="1:21">
      <c r="A190" s="140" t="s">
        <v>449</v>
      </c>
      <c r="B190" s="141" t="s">
        <v>40</v>
      </c>
      <c r="C190" s="142">
        <v>55163.583800000139</v>
      </c>
      <c r="D190" s="143">
        <v>5.0000000000000001E-4</v>
      </c>
      <c r="E190" s="13">
        <f>+(C190-C$7)/C$8</f>
        <v>25322.738152786587</v>
      </c>
      <c r="F190" s="101">
        <f>ROUND(2*E190,0)/2-0.5</f>
        <v>25322</v>
      </c>
      <c r="G190" s="13">
        <f>+C190-(C$7+F190*C$8)</f>
        <v>0.30774908013700042</v>
      </c>
      <c r="H190" s="13"/>
      <c r="I190" s="13"/>
      <c r="J190" s="13"/>
      <c r="L190" s="13">
        <f>+G190</f>
        <v>0.30774908013700042</v>
      </c>
      <c r="M190" s="13"/>
      <c r="N190" s="13"/>
      <c r="O190" s="13">
        <f ca="1">+C$11+C$12*$F190</f>
        <v>0.24799997338761892</v>
      </c>
      <c r="P190" s="13">
        <f>+D$11+D$12*F190+D$13*F190^2</f>
        <v>0.10491920132197365</v>
      </c>
      <c r="Q190" s="15">
        <f>+C190-15018.5</f>
        <v>40145.083800000139</v>
      </c>
      <c r="S190" s="13">
        <f>+(P190-G190)^2</f>
        <v>4.1139959740118449E-2</v>
      </c>
      <c r="T190" s="13">
        <v>1</v>
      </c>
      <c r="U190" s="13">
        <f>+T190*S190</f>
        <v>4.1139959740118449E-2</v>
      </c>
    </row>
    <row r="191" spans="1:21">
      <c r="A191" s="140" t="s">
        <v>449</v>
      </c>
      <c r="B191" s="141" t="s">
        <v>42</v>
      </c>
      <c r="C191" s="142">
        <v>55170.464099999983</v>
      </c>
      <c r="D191" s="143">
        <v>4.0000000000000002E-4</v>
      </c>
      <c r="E191" s="13">
        <f>+(C191-C$7)/C$8</f>
        <v>25339.240923859634</v>
      </c>
      <c r="F191" s="101">
        <f>ROUND(2*E191,0)/2-0.5</f>
        <v>25338.5</v>
      </c>
      <c r="G191" s="13">
        <f>+C191-(C$7+F191*C$8)</f>
        <v>0.30890438998176251</v>
      </c>
      <c r="H191" s="13"/>
      <c r="I191" s="13"/>
      <c r="J191" s="13"/>
      <c r="L191" s="13">
        <f>+G191</f>
        <v>0.30890438998176251</v>
      </c>
      <c r="M191" s="13"/>
      <c r="N191" s="13"/>
      <c r="O191" s="13">
        <f ca="1">+C$11+C$12*$F191</f>
        <v>0.24737639597268268</v>
      </c>
      <c r="P191" s="13">
        <f>+D$11+D$12*F191+D$13*F191^2</f>
        <v>0.10499132242901763</v>
      </c>
      <c r="Q191" s="15">
        <f>+C191-15018.5</f>
        <v>40151.964099999983</v>
      </c>
      <c r="S191" s="13">
        <f>+(P191-G191)^2</f>
        <v>4.1580539118770299E-2</v>
      </c>
      <c r="T191" s="13">
        <v>1</v>
      </c>
      <c r="U191" s="13">
        <f>+T191*S191</f>
        <v>4.1580539118770299E-2</v>
      </c>
    </row>
    <row r="192" spans="1:21">
      <c r="A192" s="140" t="s">
        <v>449</v>
      </c>
      <c r="B192" s="141" t="s">
        <v>40</v>
      </c>
      <c r="C192" s="142">
        <v>55171.505700000096</v>
      </c>
      <c r="D192" s="143">
        <v>8.0000000000000004E-4</v>
      </c>
      <c r="E192" s="13">
        <f>+(C192-C$7)/C$8</f>
        <v>25341.739257704372</v>
      </c>
      <c r="F192" s="101">
        <f>ROUND(2*E192,0)/2-0.5</f>
        <v>25341</v>
      </c>
      <c r="G192" s="13">
        <f>+C192-(C$7+F192*C$8)</f>
        <v>0.30820974009111524</v>
      </c>
      <c r="H192" s="13"/>
      <c r="I192" s="13"/>
      <c r="J192" s="13"/>
      <c r="L192" s="13">
        <f>+G192</f>
        <v>0.30820974009111524</v>
      </c>
      <c r="M192" s="13"/>
      <c r="N192" s="13"/>
      <c r="O192" s="13">
        <f ca="1">+C$11+C$12*$F192</f>
        <v>0.24728191454617721</v>
      </c>
      <c r="P192" s="13">
        <f>+D$11+D$12*F192+D$13*F192^2</f>
        <v>0.1050022570441721</v>
      </c>
      <c r="Q192" s="15">
        <f>+C192-15018.5</f>
        <v>40153.005700000096</v>
      </c>
      <c r="S192" s="13">
        <f>+(P192-G192)^2</f>
        <v>4.1293281166273683E-2</v>
      </c>
      <c r="T192" s="13">
        <v>1</v>
      </c>
      <c r="U192" s="13">
        <f>+T192*S192</f>
        <v>4.1293281166273683E-2</v>
      </c>
    </row>
    <row r="193" spans="1:21">
      <c r="A193" s="140" t="s">
        <v>449</v>
      </c>
      <c r="B193" s="141" t="s">
        <v>42</v>
      </c>
      <c r="C193" s="142">
        <v>55172.548700000159</v>
      </c>
      <c r="D193" s="143">
        <v>2.9999999999999997E-4</v>
      </c>
      <c r="E193" s="13">
        <f>+(C193-C$7)/C$8</f>
        <v>25344.240949524585</v>
      </c>
      <c r="F193" s="101">
        <f>ROUND(2*E193,0)/2-0.5</f>
        <v>25343.5</v>
      </c>
      <c r="G193" s="13">
        <f>+C193-(C$7+F193*C$8)</f>
        <v>0.30891509015782503</v>
      </c>
      <c r="H193" s="13"/>
      <c r="I193" s="13"/>
      <c r="J193" s="13"/>
      <c r="L193" s="13">
        <f>+G193</f>
        <v>0.30891509015782503</v>
      </c>
      <c r="M193" s="13"/>
      <c r="N193" s="13"/>
      <c r="O193" s="13">
        <f ca="1">+C$11+C$12*$F193</f>
        <v>0.24718743311967173</v>
      </c>
      <c r="P193" s="13">
        <f>+D$11+D$12*F193+D$13*F193^2</f>
        <v>0.10501319354740374</v>
      </c>
      <c r="Q193" s="15">
        <f>+C193-15018.5</f>
        <v>40154.048700000159</v>
      </c>
      <c r="S193" s="13">
        <f>+(P193-G193)^2</f>
        <v>4.1575983441326937E-2</v>
      </c>
      <c r="T193" s="13">
        <v>1</v>
      </c>
      <c r="U193" s="13">
        <f>+T193*S193</f>
        <v>4.1575983441326937E-2</v>
      </c>
    </row>
    <row r="194" spans="1:21">
      <c r="A194" s="140" t="s">
        <v>449</v>
      </c>
      <c r="B194" s="141" t="s">
        <v>40</v>
      </c>
      <c r="C194" s="142">
        <v>55173.590700000059</v>
      </c>
      <c r="D194" s="143">
        <v>5.0000000000000001E-4</v>
      </c>
      <c r="E194" s="13">
        <f>+(C194-C$7)/C$8</f>
        <v>25346.740242790409</v>
      </c>
      <c r="F194" s="101">
        <f>ROUND(2*E194,0)/2-0.5</f>
        <v>25346</v>
      </c>
      <c r="G194" s="13">
        <f>+C194-(C$7+F194*C$8)</f>
        <v>0.30862044006062206</v>
      </c>
      <c r="H194" s="13"/>
      <c r="I194" s="13"/>
      <c r="J194" s="13"/>
      <c r="L194" s="13">
        <f>+G194</f>
        <v>0.30862044006062206</v>
      </c>
      <c r="M194" s="13"/>
      <c r="N194" s="13"/>
      <c r="O194" s="13">
        <f ca="1">+C$11+C$12*$F194</f>
        <v>0.24709295169316625</v>
      </c>
      <c r="P194" s="13">
        <f>+D$11+D$12*F194+D$13*F194^2</f>
        <v>0.10502413193871254</v>
      </c>
      <c r="Q194" s="15">
        <f>+C194-15018.5</f>
        <v>40155.090700000059</v>
      </c>
      <c r="S194" s="13">
        <f>+(P194-G194)^2</f>
        <v>4.1451456680871517E-2</v>
      </c>
      <c r="T194" s="13">
        <v>1</v>
      </c>
      <c r="U194" s="13">
        <f>+T194*S194</f>
        <v>4.1451456680871517E-2</v>
      </c>
    </row>
    <row r="195" spans="1:21">
      <c r="A195" s="140" t="s">
        <v>449</v>
      </c>
      <c r="B195" s="141" t="s">
        <v>40</v>
      </c>
      <c r="C195" s="142">
        <v>55174.424899999984</v>
      </c>
      <c r="D195" s="143">
        <v>4.0000000000000002E-4</v>
      </c>
      <c r="E195" s="13">
        <f>+(C195-C$7)/C$8</f>
        <v>25348.741116535479</v>
      </c>
      <c r="F195" s="101">
        <f>ROUND(2*E195,0)/2-0.5</f>
        <v>25348</v>
      </c>
      <c r="G195" s="13">
        <f>+C195-(C$7+F195*C$8)</f>
        <v>0.30898471998079913</v>
      </c>
      <c r="H195" s="13"/>
      <c r="I195" s="13"/>
      <c r="J195" s="13"/>
      <c r="L195" s="13">
        <f>+G195</f>
        <v>0.30898471998079913</v>
      </c>
      <c r="M195" s="13"/>
      <c r="N195" s="13"/>
      <c r="O195" s="13">
        <f ca="1">+C$11+C$12*$F195</f>
        <v>0.24701736655196183</v>
      </c>
      <c r="P195" s="13">
        <f>+D$11+D$12*F195+D$13*F195^2</f>
        <v>0.10503288401117515</v>
      </c>
      <c r="Q195" s="15">
        <f>+C195-15018.5</f>
        <v>40155.924899999984</v>
      </c>
      <c r="S195" s="13">
        <f>+(P195-G195)^2</f>
        <v>4.1596351395380399E-2</v>
      </c>
      <c r="T195" s="13">
        <v>1</v>
      </c>
      <c r="U195" s="13">
        <f>+T195*S195</f>
        <v>4.1596351395380399E-2</v>
      </c>
    </row>
    <row r="196" spans="1:21">
      <c r="A196" s="140" t="s">
        <v>449</v>
      </c>
      <c r="B196" s="141" t="s">
        <v>42</v>
      </c>
      <c r="C196" s="142">
        <v>55175.467499999795</v>
      </c>
      <c r="D196" s="143">
        <v>2.9999999999999997E-4</v>
      </c>
      <c r="E196" s="13">
        <f>+(C196-C$7)/C$8</f>
        <v>25351.241848933489</v>
      </c>
      <c r="F196" s="101">
        <f>ROUND(2*E196,0)/2-0.5</f>
        <v>25350.5</v>
      </c>
      <c r="G196" s="13">
        <f>+C196-(C$7+F196*C$8)</f>
        <v>0.3092900697956793</v>
      </c>
      <c r="H196" s="13"/>
      <c r="I196" s="13"/>
      <c r="J196" s="13"/>
      <c r="L196" s="13">
        <f>+G196</f>
        <v>0.3092900697956793</v>
      </c>
      <c r="M196" s="13"/>
      <c r="N196" s="13"/>
      <c r="O196" s="13">
        <f ca="1">+C$11+C$12*$F196</f>
        <v>0.24692288512545635</v>
      </c>
      <c r="P196" s="13">
        <f>+D$11+D$12*F196+D$13*F196^2</f>
        <v>0.10504382580102287</v>
      </c>
      <c r="Q196" s="15">
        <f>+C196-15018.5</f>
        <v>40156.967499999795</v>
      </c>
      <c r="S196" s="13">
        <f>+(P196-G196)^2</f>
        <v>4.171652818592473E-2</v>
      </c>
      <c r="T196" s="13">
        <v>1</v>
      </c>
      <c r="U196" s="13">
        <f>+T196*S196</f>
        <v>4.171652818592473E-2</v>
      </c>
    </row>
    <row r="197" spans="1:21">
      <c r="A197" s="140" t="s">
        <v>449</v>
      </c>
      <c r="B197" s="141" t="s">
        <v>42</v>
      </c>
      <c r="C197" s="142">
        <v>55176.301899999846</v>
      </c>
      <c r="D197" s="143">
        <v>5.9999999999999995E-4</v>
      </c>
      <c r="E197" s="13">
        <f>+(C197-C$7)/C$8</f>
        <v>25353.243202389662</v>
      </c>
      <c r="F197" s="101">
        <f>ROUND(2*E197,0)/2-0.5</f>
        <v>25352.5</v>
      </c>
      <c r="G197" s="13">
        <f>+C197-(C$7+F197*C$8)</f>
        <v>0.30985434984177118</v>
      </c>
      <c r="H197" s="13"/>
      <c r="I197" s="13"/>
      <c r="J197" s="13"/>
      <c r="L197" s="13">
        <f>+G197</f>
        <v>0.30985434984177118</v>
      </c>
      <c r="M197" s="13"/>
      <c r="N197" s="13"/>
      <c r="O197" s="13">
        <f ca="1">+C$11+C$12*$F197</f>
        <v>0.24684729998425203</v>
      </c>
      <c r="P197" s="13">
        <f>+D$11+D$12*F197+D$13*F197^2</f>
        <v>0.10505258059231662</v>
      </c>
      <c r="Q197" s="15">
        <f>+C197-15018.5</f>
        <v>40157.801899999846</v>
      </c>
      <c r="S197" s="13">
        <f>+(P197-G197)^2</f>
        <v>4.194376468770683E-2</v>
      </c>
      <c r="T197" s="13">
        <v>1</v>
      </c>
      <c r="U197" s="13">
        <f>+T197*S197</f>
        <v>4.194376468770683E-2</v>
      </c>
    </row>
    <row r="198" spans="1:21">
      <c r="A198" s="140" t="s">
        <v>449</v>
      </c>
      <c r="B198" s="141" t="s">
        <v>42</v>
      </c>
      <c r="C198" s="142">
        <v>55180.470900000073</v>
      </c>
      <c r="D198" s="143">
        <v>2.9999999999999997E-4</v>
      </c>
      <c r="E198" s="13">
        <f>+(C198-C$7)/C$8</f>
        <v>25363.24277400846</v>
      </c>
      <c r="F198" s="101">
        <f>ROUND(2*E198,0)/2-0.5</f>
        <v>25362.5</v>
      </c>
      <c r="G198" s="13">
        <f>+C198-(C$7+F198*C$8)</f>
        <v>0.30967575007525738</v>
      </c>
      <c r="H198" s="13"/>
      <c r="I198" s="13"/>
      <c r="J198" s="13"/>
      <c r="L198" s="13">
        <f>+G198</f>
        <v>0.30967575007525738</v>
      </c>
      <c r="M198" s="13"/>
      <c r="N198" s="13"/>
      <c r="O198" s="13">
        <f ca="1">+C$11+C$12*$F198</f>
        <v>0.24646937427823001</v>
      </c>
      <c r="P198" s="13">
        <f>+D$11+D$12*F198+D$13*F198^2</f>
        <v>0.10509637267432617</v>
      </c>
      <c r="Q198" s="15">
        <f>+C198-15018.5</f>
        <v>40161.970900000073</v>
      </c>
      <c r="S198" s="13">
        <f>+(P198-G198)^2</f>
        <v>4.1852721657752646E-2</v>
      </c>
      <c r="T198" s="13">
        <v>1</v>
      </c>
      <c r="U198" s="13">
        <f>+T198*S198</f>
        <v>4.1852721657752646E-2</v>
      </c>
    </row>
    <row r="199" spans="1:21">
      <c r="A199" s="140" t="s">
        <v>449</v>
      </c>
      <c r="B199" s="141" t="s">
        <v>40</v>
      </c>
      <c r="C199" s="142">
        <v>55197.354700000025</v>
      </c>
      <c r="D199" s="143">
        <v>8.0000000000000004E-4</v>
      </c>
      <c r="E199" s="13">
        <f>+(C199-C$7)/C$8</f>
        <v>25403.739480002187</v>
      </c>
      <c r="F199" s="101">
        <f>ROUND(2*E199,0)/2-0.5</f>
        <v>25403</v>
      </c>
      <c r="G199" s="13">
        <f>+C199-(C$7+F199*C$8)</f>
        <v>0.30830242002411978</v>
      </c>
      <c r="H199" s="13"/>
      <c r="I199" s="13"/>
      <c r="J199" s="13"/>
      <c r="L199" s="13">
        <f>+G199</f>
        <v>0.30830242002411978</v>
      </c>
      <c r="M199" s="13"/>
      <c r="N199" s="13"/>
      <c r="O199" s="13">
        <f ca="1">+C$11+C$12*$F199</f>
        <v>0.24493877516884122</v>
      </c>
      <c r="P199" s="13">
        <f>+D$11+D$12*F199+D$13*F199^2</f>
        <v>0.10527403953365179</v>
      </c>
      <c r="Q199" s="15">
        <f>+C199-15018.5</f>
        <v>40178.854700000025</v>
      </c>
      <c r="S199" s="13">
        <f>+(P199-G199)^2</f>
        <v>4.1220523284582249E-2</v>
      </c>
      <c r="T199" s="13">
        <v>1</v>
      </c>
      <c r="U199" s="13">
        <f>+T199*S199</f>
        <v>4.1220523284582249E-2</v>
      </c>
    </row>
    <row r="200" spans="1:21">
      <c r="A200" s="140" t="s">
        <v>449</v>
      </c>
      <c r="B200" s="141" t="s">
        <v>42</v>
      </c>
      <c r="C200" s="142">
        <v>55198.398399999831</v>
      </c>
      <c r="D200" s="143">
        <v>5.0000000000000001E-4</v>
      </c>
      <c r="E200" s="13">
        <f>+(C200-C$7)/C$8</f>
        <v>25406.24285080958</v>
      </c>
      <c r="F200" s="101">
        <f>ROUND(2*E200,0)/2-0.5</f>
        <v>25405.5</v>
      </c>
      <c r="G200" s="13">
        <f>+C200-(C$7+F200*C$8)</f>
        <v>0.30970776983303949</v>
      </c>
      <c r="H200" s="13"/>
      <c r="I200" s="13"/>
      <c r="J200" s="13"/>
      <c r="L200" s="13">
        <f>+G200</f>
        <v>0.30970776983303949</v>
      </c>
      <c r="M200" s="13"/>
      <c r="N200" s="13"/>
      <c r="O200" s="13">
        <f ca="1">+C$11+C$12*$F200</f>
        <v>0.24484429374233574</v>
      </c>
      <c r="P200" s="13">
        <f>+D$11+D$12*F200+D$13*F200^2</f>
        <v>0.1052850228611973</v>
      </c>
      <c r="Q200" s="15">
        <f>+C200-15018.5</f>
        <v>40179.898399999831</v>
      </c>
      <c r="S200" s="13">
        <f>+(P200-G200)^2</f>
        <v>4.1788659479513823E-2</v>
      </c>
      <c r="T200" s="13">
        <v>1</v>
      </c>
      <c r="U200" s="13">
        <f>+T200*S200</f>
        <v>4.1788659479513823E-2</v>
      </c>
    </row>
    <row r="201" spans="1:21">
      <c r="A201" s="140" t="s">
        <v>449</v>
      </c>
      <c r="B201" s="141" t="s">
        <v>40</v>
      </c>
      <c r="C201" s="142">
        <v>55207.36129999999</v>
      </c>
      <c r="D201" s="143">
        <v>2.9999999999999997E-4</v>
      </c>
      <c r="E201" s="13">
        <f>+(C201-C$7)/C$8</f>
        <v>25427.74085043991</v>
      </c>
      <c r="F201" s="101">
        <f>ROUND(2*E201,0)/2-0.5</f>
        <v>25427</v>
      </c>
      <c r="G201" s="13">
        <f>+C201-(C$7+F201*C$8)</f>
        <v>0.30887377998442389</v>
      </c>
      <c r="H201" s="13"/>
      <c r="I201" s="13"/>
      <c r="J201" s="13"/>
      <c r="L201" s="13">
        <f>+G201</f>
        <v>0.30887377998442389</v>
      </c>
      <c r="M201" s="13"/>
      <c r="N201" s="13"/>
      <c r="O201" s="13">
        <f ca="1">+C$11+C$12*$F201</f>
        <v>0.24403175347438855</v>
      </c>
      <c r="P201" s="13">
        <f>+D$11+D$12*F201+D$13*F201^2</f>
        <v>0.10537955741791437</v>
      </c>
      <c r="Q201" s="15">
        <f>+C201-15018.5</f>
        <v>40188.86129999999</v>
      </c>
      <c r="S201" s="13">
        <f>+(P201-G201)^2</f>
        <v>4.140989861794811E-2</v>
      </c>
      <c r="T201" s="13">
        <v>1</v>
      </c>
      <c r="U201" s="13">
        <f>+T201*S201</f>
        <v>4.140989861794811E-2</v>
      </c>
    </row>
    <row r="202" spans="1:21">
      <c r="A202" s="93" t="s">
        <v>153</v>
      </c>
      <c r="B202" s="94" t="s">
        <v>42</v>
      </c>
      <c r="C202" s="93">
        <v>55209.654999999999</v>
      </c>
      <c r="D202" s="93">
        <v>2.0000000000000001E-4</v>
      </c>
      <c r="E202" s="13">
        <f>+(C202-C$7)/C$8</f>
        <v>25433.242413745473</v>
      </c>
      <c r="F202" s="13">
        <f>ROUND(2*E202,0)/2</f>
        <v>25433</v>
      </c>
      <c r="G202" s="13">
        <f>+C202-(C$7+F202*C$8)</f>
        <v>0.10106662000180222</v>
      </c>
      <c r="H202" s="13"/>
      <c r="I202" s="13"/>
      <c r="J202" s="13"/>
      <c r="K202" s="13">
        <f>+G202</f>
        <v>0.10106662000180222</v>
      </c>
      <c r="L202" s="13"/>
      <c r="M202" s="13"/>
      <c r="N202" s="13"/>
      <c r="O202" s="13">
        <f ca="1">+C$11+C$12*$F202</f>
        <v>0.24380499805077538</v>
      </c>
      <c r="P202" s="13">
        <f>+D$11+D$12*F202+D$13*F202^2</f>
        <v>0.10540596407729129</v>
      </c>
      <c r="Q202" s="15">
        <f>+C202-15018.5</f>
        <v>40191.154999999999</v>
      </c>
      <c r="R202" t="s">
        <v>56</v>
      </c>
      <c r="S202" s="13">
        <f>+(P202-G202)^2</f>
        <v>1.8829907005482078E-5</v>
      </c>
      <c r="T202" s="13">
        <v>1</v>
      </c>
      <c r="U202" s="13">
        <f>+T202*S202</f>
        <v>1.8829907005482078E-5</v>
      </c>
    </row>
    <row r="203" spans="1:21">
      <c r="A203" s="140" t="s">
        <v>449</v>
      </c>
      <c r="B203" s="141" t="s">
        <v>40</v>
      </c>
      <c r="C203" s="142">
        <v>55212.364300000016</v>
      </c>
      <c r="D203" s="143">
        <v>4.0000000000000002E-4</v>
      </c>
      <c r="E203" s="13">
        <f>+(C203-C$7)/C$8</f>
        <v>25439.740816092683</v>
      </c>
      <c r="F203" s="101">
        <f>ROUND(2*E203,0)/2-0.5</f>
        <v>25439</v>
      </c>
      <c r="G203" s="13">
        <f>+C203-(C$7+F203*C$8)</f>
        <v>0.30885946001217235</v>
      </c>
      <c r="H203" s="13"/>
      <c r="I203" s="13"/>
      <c r="J203" s="13"/>
      <c r="L203" s="13">
        <f>+G203</f>
        <v>0.30885946001217235</v>
      </c>
      <c r="M203" s="13"/>
      <c r="N203" s="13"/>
      <c r="O203" s="13">
        <f ca="1">+C$11+C$12*$F203</f>
        <v>0.24357824262716221</v>
      </c>
      <c r="P203" s="13">
        <f>+D$11+D$12*F203+D$13*F203^2</f>
        <v>0.10543238161199274</v>
      </c>
      <c r="Q203" s="15">
        <f>+C203-15018.5</f>
        <v>40193.864300000016</v>
      </c>
      <c r="S203" s="13">
        <f>+(P203-G203)^2</f>
        <v>4.1382576226432814E-2</v>
      </c>
      <c r="T203" s="13">
        <v>1</v>
      </c>
      <c r="U203" s="13">
        <f>+T203*S203</f>
        <v>4.1382576226432814E-2</v>
      </c>
    </row>
    <row r="204" spans="1:21">
      <c r="A204" s="140" t="s">
        <v>449</v>
      </c>
      <c r="B204" s="141" t="s">
        <v>40</v>
      </c>
      <c r="C204" s="142">
        <v>55214.448700000066</v>
      </c>
      <c r="D204" s="143">
        <v>4.0000000000000002E-4</v>
      </c>
      <c r="E204" s="13">
        <f>+(C204-C$7)/C$8</f>
        <v>25444.74036204653</v>
      </c>
      <c r="F204" s="101">
        <f>ROUND(2*E204,0)/2-0.5</f>
        <v>25444</v>
      </c>
      <c r="G204" s="13">
        <f>+C204-(C$7+F204*C$8)</f>
        <v>0.30867016006232006</v>
      </c>
      <c r="H204" s="13"/>
      <c r="I204" s="13"/>
      <c r="J204" s="13"/>
      <c r="L204" s="13">
        <f>+G204</f>
        <v>0.30867016006232006</v>
      </c>
      <c r="M204" s="13"/>
      <c r="N204" s="13"/>
      <c r="O204" s="13">
        <f ca="1">+C$11+C$12*$F204</f>
        <v>0.24338927977415126</v>
      </c>
      <c r="P204" s="13">
        <f>+D$11+D$12*F204+D$13*F204^2</f>
        <v>0.10545440453178348</v>
      </c>
      <c r="Q204" s="15">
        <f>+C204-15018.5</f>
        <v>40195.948700000066</v>
      </c>
      <c r="S204" s="13">
        <f>+(P204-G204)^2</f>
        <v>4.1296643295846813E-2</v>
      </c>
      <c r="T204" s="13">
        <v>1</v>
      </c>
      <c r="U204" s="13">
        <f>+T204*S204</f>
        <v>4.1296643295846813E-2</v>
      </c>
    </row>
    <row r="205" spans="1:21">
      <c r="A205" s="140" t="s">
        <v>449</v>
      </c>
      <c r="B205" s="141" t="s">
        <v>42</v>
      </c>
      <c r="C205" s="142">
        <v>55216.325800000224</v>
      </c>
      <c r="D205" s="143">
        <v>8.0000000000000004E-4</v>
      </c>
      <c r="E205" s="13">
        <f>+(C205-C$7)/C$8</f>
        <v>25449.242687756821</v>
      </c>
      <c r="F205" s="101">
        <f>ROUND(2*E205,0)/2-0.5</f>
        <v>25448.5</v>
      </c>
      <c r="G205" s="13">
        <f>+C205-(C$7+F205*C$8)</f>
        <v>0.30963979022635613</v>
      </c>
      <c r="H205" s="13"/>
      <c r="I205" s="13"/>
      <c r="J205" s="13"/>
      <c r="L205" s="13">
        <f>+G205</f>
        <v>0.30963979022635613</v>
      </c>
      <c r="M205" s="13"/>
      <c r="N205" s="13"/>
      <c r="O205" s="13">
        <f ca="1">+C$11+C$12*$F205</f>
        <v>0.24321921320644146</v>
      </c>
      <c r="P205" s="13">
        <f>+D$11+D$12*F205+D$13*F205^2</f>
        <v>0.1054742316168191</v>
      </c>
      <c r="Q205" s="15">
        <f>+C205-15018.5</f>
        <v>40197.825800000224</v>
      </c>
      <c r="S205" s="13">
        <f>+(P205-G205)^2</f>
        <v>4.1683575322344298E-2</v>
      </c>
      <c r="T205" s="13">
        <v>1</v>
      </c>
      <c r="U205" s="13">
        <f>+T205*S205</f>
        <v>4.1683575322344298E-2</v>
      </c>
    </row>
    <row r="206" spans="1:21">
      <c r="A206" s="140" t="s">
        <v>449</v>
      </c>
      <c r="B206" s="141" t="s">
        <v>42</v>
      </c>
      <c r="C206" s="142">
        <v>55218.409700000193</v>
      </c>
      <c r="D206" s="143">
        <v>2.0000000000000001E-4</v>
      </c>
      <c r="E206" s="13">
        <f>+(C206-C$7)/C$8</f>
        <v>25454.241034433478</v>
      </c>
      <c r="F206" s="101">
        <f>ROUND(2*E206,0)/2-0.5</f>
        <v>25453.5</v>
      </c>
      <c r="G206" s="13">
        <f>+C206-(C$7+F206*C$8)</f>
        <v>0.3089504901872715</v>
      </c>
      <c r="H206" s="13"/>
      <c r="I206" s="13"/>
      <c r="J206" s="13"/>
      <c r="L206" s="13">
        <f>+G206</f>
        <v>0.3089504901872715</v>
      </c>
      <c r="M206" s="13"/>
      <c r="N206" s="13"/>
      <c r="O206" s="13">
        <f ca="1">+C$11+C$12*$F206</f>
        <v>0.2430302503534304</v>
      </c>
      <c r="P206" s="13">
        <f>+D$11+D$12*F206+D$13*F206^2</f>
        <v>0.10549626888599635</v>
      </c>
      <c r="Q206" s="15">
        <f>+C206-15018.5</f>
        <v>40199.909700000193</v>
      </c>
      <c r="S206" s="13">
        <f>+(P206-G206)^2</f>
        <v>4.1393620165308245E-2</v>
      </c>
      <c r="T206" s="13">
        <v>1</v>
      </c>
      <c r="U206" s="13">
        <f>+T206*S206</f>
        <v>4.1393620165308245E-2</v>
      </c>
    </row>
    <row r="207" spans="1:21">
      <c r="A207" s="140" t="s">
        <v>449</v>
      </c>
      <c r="B207" s="141" t="s">
        <v>42</v>
      </c>
      <c r="C207" s="142">
        <v>55470.652799999807</v>
      </c>
      <c r="D207" s="143">
        <v>4.0000000000000002E-4</v>
      </c>
      <c r="E207" s="13">
        <f>+(C207-C$7)/C$8</f>
        <v>26059.259730441401</v>
      </c>
      <c r="F207" s="101">
        <f>ROUND(2*E207,0)/2-0.5</f>
        <v>26059</v>
      </c>
      <c r="G207" s="13">
        <f>+C207-(C$7+F207*C$8)</f>
        <v>0.10828625980502693</v>
      </c>
      <c r="H207" s="13"/>
      <c r="I207" s="13"/>
      <c r="J207" s="13"/>
      <c r="L207" s="13">
        <f>+G207</f>
        <v>0.10828625980502693</v>
      </c>
      <c r="M207" s="13"/>
      <c r="N207" s="13"/>
      <c r="O207" s="13">
        <f ca="1">+C$11+C$12*$F207</f>
        <v>0.22014684885380242</v>
      </c>
      <c r="P207" s="13">
        <f>+D$11+D$12*F207+D$13*F207^2</f>
        <v>0.10822081757211069</v>
      </c>
      <c r="Q207" s="15">
        <f>+C207-15018.5</f>
        <v>40452.152799999807</v>
      </c>
      <c r="S207" s="13">
        <f>+(P207-G207)^2</f>
        <v>4.2826858490635027E-9</v>
      </c>
      <c r="T207" s="13">
        <v>1</v>
      </c>
      <c r="U207" s="13">
        <f>+T207*S207</f>
        <v>4.2826858490635027E-9</v>
      </c>
    </row>
    <row r="208" spans="1:21">
      <c r="A208" s="110" t="s">
        <v>180</v>
      </c>
      <c r="B208" s="111" t="s">
        <v>42</v>
      </c>
      <c r="C208" s="112">
        <v>55476.905500000001</v>
      </c>
      <c r="D208" s="112">
        <v>2.2000000000000001E-3</v>
      </c>
      <c r="E208" s="13">
        <f>+(C208-C$7)/C$8</f>
        <v>26074.257169026052</v>
      </c>
      <c r="F208" s="101">
        <f>ROUND(2*E208,0)/2-0.5</f>
        <v>26074</v>
      </c>
      <c r="G208" s="13">
        <f>+C208-(C$7+F208*C$8)</f>
        <v>0.10721835999720497</v>
      </c>
      <c r="H208" s="13"/>
      <c r="I208" s="13"/>
      <c r="J208" s="13"/>
      <c r="K208" s="13">
        <f>+G208</f>
        <v>0.10721835999720497</v>
      </c>
      <c r="L208" s="13"/>
      <c r="M208" s="13"/>
      <c r="N208" s="13"/>
      <c r="O208" s="13">
        <f ca="1">+C$11+C$12*$F208</f>
        <v>0.21957996029476945</v>
      </c>
      <c r="P208" s="13">
        <f>+D$11+D$12*F208+D$13*F208^2</f>
        <v>0.10828971844724143</v>
      </c>
      <c r="Q208" s="15">
        <f>+C208-15018.5</f>
        <v>40458.405500000001</v>
      </c>
      <c r="R208" t="s">
        <v>2</v>
      </c>
      <c r="S208" s="13">
        <f>+(P208-G208)^2</f>
        <v>1.1478089284645279E-6</v>
      </c>
      <c r="T208" s="13">
        <v>1</v>
      </c>
      <c r="U208" s="13">
        <f>+T208*S208</f>
        <v>1.1478089284645279E-6</v>
      </c>
    </row>
    <row r="209" spans="1:21">
      <c r="A209" s="140" t="s">
        <v>449</v>
      </c>
      <c r="B209" s="141" t="s">
        <v>40</v>
      </c>
      <c r="C209" s="142">
        <v>55479.614399999846</v>
      </c>
      <c r="D209" s="143">
        <v>5.0000000000000001E-4</v>
      </c>
      <c r="E209" s="13">
        <f>+(C209-C$7)/C$8</f>
        <v>26080.754611951248</v>
      </c>
      <c r="F209" s="101">
        <f>ROUND(2*E209,0)/2-0.5</f>
        <v>26080.5</v>
      </c>
      <c r="G209" s="13">
        <f>+C209-(C$7+F209*C$8)</f>
        <v>0.10615226984373294</v>
      </c>
      <c r="H209" s="13"/>
      <c r="I209" s="13"/>
      <c r="J209" s="13"/>
      <c r="L209" s="13">
        <f>+G209</f>
        <v>0.10615226984373294</v>
      </c>
      <c r="M209" s="13"/>
      <c r="N209" s="13"/>
      <c r="O209" s="13">
        <f ca="1">+C$11+C$12*$F209</f>
        <v>0.21933430858585523</v>
      </c>
      <c r="P209" s="13">
        <f>+D$11+D$12*F209+D$13*F209^2</f>
        <v>0.1083195966018342</v>
      </c>
      <c r="Q209" s="15">
        <f>+C209-15018.5</f>
        <v>40461.114399999846</v>
      </c>
      <c r="S209" s="13">
        <f>+(P209-G209)^2</f>
        <v>4.6973052763817154E-6</v>
      </c>
      <c r="T209" s="13">
        <v>1</v>
      </c>
      <c r="U209" s="13">
        <f>+T209*S209</f>
        <v>4.6973052763817154E-6</v>
      </c>
    </row>
    <row r="210" spans="1:21">
      <c r="A210" s="140" t="s">
        <v>449</v>
      </c>
      <c r="B210" s="141" t="s">
        <v>42</v>
      </c>
      <c r="C210" s="142">
        <v>55482.742300000042</v>
      </c>
      <c r="D210" s="143">
        <v>2.9999999999999997E-4</v>
      </c>
      <c r="E210" s="13">
        <f>+(C210-C$7)/C$8</f>
        <v>26088.257049002506</v>
      </c>
      <c r="F210" s="101">
        <f>ROUND(2*E210,0)/2-0.5</f>
        <v>26088</v>
      </c>
      <c r="G210" s="13">
        <f>+C210-(C$7+F210*C$8)</f>
        <v>0.10716832004254684</v>
      </c>
      <c r="H210" s="13"/>
      <c r="I210" s="13"/>
      <c r="J210" s="13"/>
      <c r="L210" s="13">
        <f>+G210</f>
        <v>0.10716832004254684</v>
      </c>
      <c r="M210" s="13"/>
      <c r="N210" s="13"/>
      <c r="O210" s="13">
        <f ca="1">+C$11+C$12*$F210</f>
        <v>0.2190508643063388</v>
      </c>
      <c r="P210" s="13">
        <f>+D$11+D$12*F210+D$13*F210^2</f>
        <v>0.10835408725544335</v>
      </c>
      <c r="Q210" s="15">
        <f>+C210-15018.5</f>
        <v>40464.242300000042</v>
      </c>
      <c r="S210" s="13">
        <f>+(P210-G210)^2</f>
        <v>1.4060438831803577E-6</v>
      </c>
      <c r="T210" s="13">
        <v>1</v>
      </c>
      <c r="U210" s="13">
        <f>+T210*S210</f>
        <v>1.4060438831803577E-6</v>
      </c>
    </row>
    <row r="211" spans="1:21">
      <c r="A211" s="140" t="s">
        <v>449</v>
      </c>
      <c r="B211" s="141" t="s">
        <v>40</v>
      </c>
      <c r="C211" s="142">
        <v>55486.701700000092</v>
      </c>
      <c r="D211" s="143">
        <v>2.9999999999999997E-4</v>
      </c>
      <c r="E211" s="13">
        <f>+(C211-C$7)/C$8</f>
        <v>26097.753883702873</v>
      </c>
      <c r="F211" s="101">
        <f>ROUND(2*E211,0)/2-0.5</f>
        <v>26097.5</v>
      </c>
      <c r="G211" s="13">
        <f>+C211-(C$7+F211*C$8)</f>
        <v>0.10584865009150235</v>
      </c>
      <c r="H211" s="13"/>
      <c r="I211" s="13"/>
      <c r="J211" s="13"/>
      <c r="L211" s="13">
        <f>+G211</f>
        <v>0.10584865009150235</v>
      </c>
      <c r="M211" s="13"/>
      <c r="N211" s="13"/>
      <c r="O211" s="13">
        <f ca="1">+C$11+C$12*$F211</f>
        <v>0.21869183488561794</v>
      </c>
      <c r="P211" s="13">
        <f>+D$11+D$12*F211+D$13*F211^2</f>
        <v>0.10839779981063866</v>
      </c>
      <c r="Q211" s="15">
        <f>+C211-15018.5</f>
        <v>40468.201700000092</v>
      </c>
      <c r="S211" s="13">
        <f>+(P211-G211)^2</f>
        <v>6.4981642905727109E-6</v>
      </c>
      <c r="T211" s="13">
        <v>1</v>
      </c>
      <c r="U211" s="13">
        <f>+T211*S211</f>
        <v>6.4981642905727109E-6</v>
      </c>
    </row>
    <row r="212" spans="1:21">
      <c r="A212" s="140" t="s">
        <v>449</v>
      </c>
      <c r="B212" s="141" t="s">
        <v>42</v>
      </c>
      <c r="C212" s="142">
        <v>55490.664499999955</v>
      </c>
      <c r="D212" s="143">
        <v>4.0000000000000002E-4</v>
      </c>
      <c r="E212" s="13">
        <f>+(C212-C$7)/C$8</f>
        <v>26107.258873486382</v>
      </c>
      <c r="F212" s="101">
        <f>ROUND(2*E212,0)/2-0.5</f>
        <v>26107</v>
      </c>
      <c r="G212" s="13">
        <f>+C212-(C$7+F212*C$8)</f>
        <v>0.10792897995270323</v>
      </c>
      <c r="H212" s="13"/>
      <c r="I212" s="13"/>
      <c r="J212" s="13"/>
      <c r="L212" s="13">
        <f>+G212</f>
        <v>0.10792897995270323</v>
      </c>
      <c r="M212" s="13"/>
      <c r="N212" s="13"/>
      <c r="O212" s="13">
        <f ca="1">+C$11+C$12*$F212</f>
        <v>0.21833280546489708</v>
      </c>
      <c r="P212" s="13">
        <f>+D$11+D$12*F212+D$13*F212^2</f>
        <v>0.10844153962966833</v>
      </c>
      <c r="Q212" s="15">
        <f>+C212-15018.5</f>
        <v>40472.164499999955</v>
      </c>
      <c r="S212" s="13">
        <f>+(P212-G212)^2</f>
        <v>2.6271742245057254E-7</v>
      </c>
      <c r="T212" s="13">
        <v>1</v>
      </c>
      <c r="U212" s="13">
        <f>+T212*S212</f>
        <v>2.6271742245057254E-7</v>
      </c>
    </row>
    <row r="213" spans="1:21">
      <c r="A213" s="140" t="s">
        <v>449</v>
      </c>
      <c r="B213" s="141" t="s">
        <v>40</v>
      </c>
      <c r="C213" s="142">
        <v>55497.543500000145</v>
      </c>
      <c r="D213" s="143">
        <v>1E-3</v>
      </c>
      <c r="E213" s="13">
        <f>+(C213-C$7)/C$8</f>
        <v>26123.758526440062</v>
      </c>
      <c r="F213" s="101">
        <f>ROUND(2*E213,0)/2-0.5</f>
        <v>26123.5</v>
      </c>
      <c r="G213" s="13">
        <f>+C213-(C$7+F213*C$8)</f>
        <v>0.10778429014317226</v>
      </c>
      <c r="H213" s="13"/>
      <c r="I213" s="13"/>
      <c r="J213" s="13"/>
      <c r="L213" s="13">
        <f>+G213</f>
        <v>0.10778429014317226</v>
      </c>
      <c r="M213" s="13"/>
      <c r="N213" s="13"/>
      <c r="O213" s="13">
        <f ca="1">+C$11+C$12*$F213</f>
        <v>0.21770922804996096</v>
      </c>
      <c r="P213" s="13">
        <f>+D$11+D$12*F213+D$13*F213^2</f>
        <v>0.10851757358784421</v>
      </c>
      <c r="Q213" s="15">
        <f>+C213-15018.5</f>
        <v>40479.043500000145</v>
      </c>
      <c r="S213" s="13">
        <f>+(P213-G213)^2</f>
        <v>5.3770461022996558E-7</v>
      </c>
      <c r="T213" s="13">
        <v>1</v>
      </c>
      <c r="U213" s="13">
        <f>+T213*S213</f>
        <v>5.3770461022996558E-7</v>
      </c>
    </row>
    <row r="214" spans="1:21">
      <c r="A214" s="140" t="s">
        <v>449</v>
      </c>
      <c r="B214" s="141" t="s">
        <v>42</v>
      </c>
      <c r="C214" s="142">
        <v>55498.586500000209</v>
      </c>
      <c r="D214" s="143">
        <v>5.0000000000000001E-4</v>
      </c>
      <c r="E214" s="13">
        <f>+(C214-C$7)/C$8</f>
        <v>26126.260218260275</v>
      </c>
      <c r="F214" s="101">
        <f>ROUND(2*E214,0)/2-0.5</f>
        <v>26126</v>
      </c>
      <c r="G214" s="13">
        <f>+C214-(C$7+F214*C$8)</f>
        <v>0.10848964020988205</v>
      </c>
      <c r="H214" s="13"/>
      <c r="I214" s="13"/>
      <c r="J214" s="13"/>
      <c r="L214" s="13">
        <f>+G214</f>
        <v>0.10848964020988205</v>
      </c>
      <c r="M214" s="13"/>
      <c r="N214" s="13"/>
      <c r="O214" s="13">
        <f ca="1">+C$11+C$12*$F214</f>
        <v>0.21761474662345537</v>
      </c>
      <c r="P214" s="13">
        <f>+D$11+D$12*F214+D$13*F214^2</f>
        <v>0.10852910105923079</v>
      </c>
      <c r="Q214" s="15">
        <f>+C214-15018.5</f>
        <v>40480.086500000209</v>
      </c>
      <c r="S214" s="13">
        <f>+(P214-G214)^2</f>
        <v>1.5571586313235818E-9</v>
      </c>
      <c r="T214" s="13">
        <v>1</v>
      </c>
      <c r="U214" s="13">
        <f>+T214*S214</f>
        <v>1.5571586313235818E-9</v>
      </c>
    </row>
    <row r="215" spans="1:21">
      <c r="A215" s="140" t="s">
        <v>449</v>
      </c>
      <c r="B215" s="141" t="s">
        <v>40</v>
      </c>
      <c r="C215" s="142">
        <v>55499.626600000076</v>
      </c>
      <c r="D215" s="143">
        <v>2.9999999999999997E-4</v>
      </c>
      <c r="E215" s="13">
        <f>+(C215-C$7)/C$8</f>
        <v>26128.754954273427</v>
      </c>
      <c r="F215" s="101">
        <f>ROUND(2*E215,0)/2-0.5</f>
        <v>26128.5</v>
      </c>
      <c r="G215" s="13">
        <f>+C215-(C$7+F215*C$8)</f>
        <v>0.10629499007336562</v>
      </c>
      <c r="H215" s="13"/>
      <c r="I215" s="13"/>
      <c r="J215" s="13"/>
      <c r="L215" s="13">
        <f>+G215</f>
        <v>0.10629499007336562</v>
      </c>
      <c r="M215" s="13"/>
      <c r="N215" s="13"/>
      <c r="O215" s="13">
        <f ca="1">+C$11+C$12*$F215</f>
        <v>0.21752026519694989</v>
      </c>
      <c r="P215" s="13">
        <f>+D$11+D$12*F215+D$13*F215^2</f>
        <v>0.10854063041869454</v>
      </c>
      <c r="Q215" s="15">
        <f>+C215-15018.5</f>
        <v>40481.126600000076</v>
      </c>
      <c r="S215" s="13">
        <f>+(P215-G215)^2</f>
        <v>5.0429005605689528E-6</v>
      </c>
      <c r="T215" s="13">
        <v>1</v>
      </c>
      <c r="U215" s="13">
        <f>+T215*S215</f>
        <v>5.0429005605689528E-6</v>
      </c>
    </row>
    <row r="216" spans="1:21">
      <c r="A216" s="140" t="s">
        <v>449</v>
      </c>
      <c r="B216" s="141" t="s">
        <v>42</v>
      </c>
      <c r="C216" s="142">
        <v>55500.670799999963</v>
      </c>
      <c r="D216" s="143">
        <v>5.0000000000000001E-4</v>
      </c>
      <c r="E216" s="13">
        <f>+(C216-C$7)/C$8</f>
        <v>26131.259524358018</v>
      </c>
      <c r="F216" s="101">
        <f>ROUND(2*E216,0)/2-0.5</f>
        <v>26131</v>
      </c>
      <c r="G216" s="13">
        <f>+C216-(C$7+F216*C$8)</f>
        <v>0.10820033996424172</v>
      </c>
      <c r="H216" s="13"/>
      <c r="I216" s="13"/>
      <c r="J216" s="13"/>
      <c r="L216" s="13">
        <f>+G216</f>
        <v>0.10820033996424172</v>
      </c>
      <c r="M216" s="13"/>
      <c r="N216" s="13"/>
      <c r="O216" s="13">
        <f ca="1">+C$11+C$12*$F216</f>
        <v>0.21742578377044441</v>
      </c>
      <c r="P216" s="13">
        <f>+D$11+D$12*F216+D$13*F216^2</f>
        <v>0.10855216166623545</v>
      </c>
      <c r="Q216" s="15">
        <f>+C216-15018.5</f>
        <v>40482.170799999963</v>
      </c>
      <c r="S216" s="13">
        <f>+(P216-G216)^2</f>
        <v>1.2377850999376439E-7</v>
      </c>
      <c r="T216" s="13">
        <v>1</v>
      </c>
      <c r="U216" s="13">
        <f>+T216*S216</f>
        <v>1.2377850999376439E-7</v>
      </c>
    </row>
    <row r="217" spans="1:21">
      <c r="A217" s="140" t="s">
        <v>449</v>
      </c>
      <c r="B217" s="141" t="s">
        <v>40</v>
      </c>
      <c r="C217" s="142">
        <v>55502.545299999882</v>
      </c>
      <c r="D217" s="143">
        <v>6.9999999999999999E-4</v>
      </c>
      <c r="E217" s="13">
        <f>+(C217-C$7)/C$8</f>
        <v>26135.755613827339</v>
      </c>
      <c r="F217" s="101">
        <f>ROUND(2*E217,0)/2-0.5</f>
        <v>26135.5</v>
      </c>
      <c r="G217" s="13">
        <f>+C217-(C$7+F217*C$8)</f>
        <v>0.10656996988109313</v>
      </c>
      <c r="H217" s="13"/>
      <c r="I217" s="13"/>
      <c r="J217" s="13"/>
      <c r="L217" s="13">
        <f>+G217</f>
        <v>0.10656996988109313</v>
      </c>
      <c r="M217" s="13"/>
      <c r="N217" s="13"/>
      <c r="O217" s="13">
        <f ca="1">+C$11+C$12*$F217</f>
        <v>0.21725571720273462</v>
      </c>
      <c r="P217" s="13">
        <f>+D$11+D$12*F217+D$13*F217^2</f>
        <v>0.10857292266976357</v>
      </c>
      <c r="Q217" s="15">
        <f>+C217-15018.5</f>
        <v>40484.045299999882</v>
      </c>
      <c r="S217" s="13">
        <f>+(P217-G217)^2</f>
        <v>4.0118198736426793E-6</v>
      </c>
      <c r="T217" s="13">
        <v>1</v>
      </c>
      <c r="U217" s="13">
        <f>+T217*S217</f>
        <v>4.0118198736426793E-6</v>
      </c>
    </row>
    <row r="218" spans="1:21">
      <c r="A218" s="140" t="s">
        <v>449</v>
      </c>
      <c r="B218" s="141" t="s">
        <v>40</v>
      </c>
      <c r="C218" s="142">
        <v>55507.548599999864</v>
      </c>
      <c r="D218" s="143">
        <v>8.9999999999999998E-4</v>
      </c>
      <c r="E218" s="13">
        <f>+(C218-C$7)/C$8</f>
        <v>26147.756299046199</v>
      </c>
      <c r="F218" s="101">
        <f>ROUND(2*E218,0)/2-0.5</f>
        <v>26147.5</v>
      </c>
      <c r="G218" s="13">
        <f>+C218-(C$7+F218*C$8)</f>
        <v>0.10685564986488316</v>
      </c>
      <c r="H218" s="13"/>
      <c r="I218" s="13"/>
      <c r="J218" s="13"/>
      <c r="L218" s="13">
        <f>+G218</f>
        <v>0.10685564986488316</v>
      </c>
      <c r="M218" s="13"/>
      <c r="N218" s="13"/>
      <c r="O218" s="13">
        <f ca="1">+C$11+C$12*$F218</f>
        <v>0.21680220635550829</v>
      </c>
      <c r="P218" s="13">
        <f>+D$11+D$12*F218+D$13*F218^2</f>
        <v>0.10862831525298097</v>
      </c>
      <c r="Q218" s="15">
        <f>+C218-15018.5</f>
        <v>40489.048599999864</v>
      </c>
      <c r="S218" s="13">
        <f>+(P218-G218)^2</f>
        <v>3.1423425781599609E-6</v>
      </c>
      <c r="T218" s="13">
        <v>1</v>
      </c>
      <c r="U218" s="13">
        <f>+T218*S218</f>
        <v>3.1423425781599609E-6</v>
      </c>
    </row>
    <row r="219" spans="1:21">
      <c r="A219" s="140" t="s">
        <v>449</v>
      </c>
      <c r="B219" s="141" t="s">
        <v>40</v>
      </c>
      <c r="C219" s="142">
        <v>55509.63310000021</v>
      </c>
      <c r="D219" s="143">
        <v>2.9999999999999997E-4</v>
      </c>
      <c r="E219" s="13">
        <f>+(C219-C$7)/C$8</f>
        <v>26152.756084856159</v>
      </c>
      <c r="F219" s="101">
        <f>ROUND(2*E219,0)/2-0.5</f>
        <v>26152.5</v>
      </c>
      <c r="G219" s="13">
        <f>+C219-(C$7+F219*C$8)</f>
        <v>0.10676635021081893</v>
      </c>
      <c r="H219" s="13"/>
      <c r="I219" s="13"/>
      <c r="J219" s="13"/>
      <c r="L219" s="13">
        <f>+G219</f>
        <v>0.10676635021081893</v>
      </c>
      <c r="M219" s="13"/>
      <c r="N219" s="13"/>
      <c r="O219" s="13">
        <f ca="1">+C$11+C$12*$F219</f>
        <v>0.21661324350249733</v>
      </c>
      <c r="P219" s="13">
        <f>+D$11+D$12*F219+D$13*F219^2</f>
        <v>0.10865140833491299</v>
      </c>
      <c r="Q219" s="15">
        <f>+C219-15018.5</f>
        <v>40491.13310000021</v>
      </c>
      <c r="S219" s="13">
        <f>+(P219-G219)^2</f>
        <v>3.553444131213029E-6</v>
      </c>
      <c r="T219" s="13">
        <v>1</v>
      </c>
      <c r="U219" s="13">
        <f>+T219*S219</f>
        <v>3.553444131213029E-6</v>
      </c>
    </row>
    <row r="220" spans="1:21">
      <c r="A220" s="140" t="s">
        <v>449</v>
      </c>
      <c r="B220" s="141" t="s">
        <v>42</v>
      </c>
      <c r="C220" s="142">
        <v>55510.674899999984</v>
      </c>
      <c r="D220" s="143">
        <v>4.0000000000000002E-4</v>
      </c>
      <c r="E220" s="13">
        <f>+(C220-C$7)/C$8</f>
        <v>26155.25489841088</v>
      </c>
      <c r="F220" s="101">
        <f>ROUND(2*E220,0)/2-0.5</f>
        <v>26155</v>
      </c>
      <c r="G220" s="13">
        <f>+C220-(C$7+F220*C$8)</f>
        <v>0.10627169998042518</v>
      </c>
      <c r="H220" s="13"/>
      <c r="I220" s="13"/>
      <c r="J220" s="13"/>
      <c r="L220" s="13">
        <f>+G220</f>
        <v>0.10627169998042518</v>
      </c>
      <c r="M220" s="13"/>
      <c r="N220" s="13"/>
      <c r="O220" s="13">
        <f ca="1">+C$11+C$12*$F220</f>
        <v>0.21651876207599186</v>
      </c>
      <c r="P220" s="13">
        <f>+D$11+D$12*F220+D$13*F220^2</f>
        <v>0.10866295770799476</v>
      </c>
      <c r="Q220" s="15">
        <f>+C220-15018.5</f>
        <v>40492.174899999984</v>
      </c>
      <c r="S220" s="13">
        <f>+(P220-G220)^2</f>
        <v>5.7181135196612405E-6</v>
      </c>
      <c r="T220" s="13">
        <v>1</v>
      </c>
      <c r="U220" s="13">
        <f>+T220*S220</f>
        <v>5.7181135196612405E-6</v>
      </c>
    </row>
    <row r="221" spans="1:21">
      <c r="A221" s="140" t="s">
        <v>449</v>
      </c>
      <c r="B221" s="141" t="s">
        <v>42</v>
      </c>
      <c r="C221" s="142">
        <v>55511.509000000078</v>
      </c>
      <c r="D221" s="143">
        <v>1.2999999999999999E-3</v>
      </c>
      <c r="E221" s="13">
        <f>+(C221-C$7)/C$8</f>
        <v>26157.255532300958</v>
      </c>
      <c r="F221" s="101">
        <f>ROUND(2*E221,0)/2-0.5</f>
        <v>26157</v>
      </c>
      <c r="G221" s="13">
        <f>+C221-(C$7+F221*C$8)</f>
        <v>0.10653598007775145</v>
      </c>
      <c r="H221" s="13"/>
      <c r="I221" s="13"/>
      <c r="J221" s="13"/>
      <c r="L221" s="13">
        <f>+G221</f>
        <v>0.10653598007775145</v>
      </c>
      <c r="M221" s="13"/>
      <c r="N221" s="13"/>
      <c r="O221" s="13">
        <f ca="1">+C$11+C$12*$F221</f>
        <v>0.21644317693478743</v>
      </c>
      <c r="P221" s="13">
        <f>+D$11+D$12*F221+D$13*F221^2</f>
        <v>0.10867219856587575</v>
      </c>
      <c r="Q221" s="15">
        <f>+C221-15018.5</f>
        <v>40493.009000000078</v>
      </c>
      <c r="S221" s="13">
        <f>+(P221-G221)^2</f>
        <v>4.563429429004071E-6</v>
      </c>
      <c r="T221" s="13">
        <v>1</v>
      </c>
      <c r="U221" s="13">
        <f>+T221*S221</f>
        <v>4.563429429004071E-6</v>
      </c>
    </row>
    <row r="222" spans="1:21">
      <c r="A222" s="140" t="s">
        <v>449</v>
      </c>
      <c r="B222" s="141" t="s">
        <v>42</v>
      </c>
      <c r="C222" s="142">
        <v>55513.594299999997</v>
      </c>
      <c r="D222" s="143">
        <v>2.0000000000000001E-4</v>
      </c>
      <c r="E222" s="13">
        <f>+(C222-C$7)/C$8</f>
        <v>26162.25723695309</v>
      </c>
      <c r="F222" s="101">
        <f>ROUND(2*E222,0)/2-0.5</f>
        <v>26162</v>
      </c>
      <c r="G222" s="13">
        <f>+C222-(C$7+F222*C$8)</f>
        <v>0.10724667999602389</v>
      </c>
      <c r="H222" s="13"/>
      <c r="I222" s="13"/>
      <c r="J222" s="13"/>
      <c r="L222" s="13">
        <f>+G222</f>
        <v>0.10724667999602389</v>
      </c>
      <c r="M222" s="13"/>
      <c r="N222" s="13"/>
      <c r="O222" s="13">
        <f ca="1">+C$11+C$12*$F222</f>
        <v>0.21625421408177647</v>
      </c>
      <c r="P222" s="13">
        <f>+D$11+D$12*F222+D$13*F222^2</f>
        <v>0.10869530599719428</v>
      </c>
      <c r="Q222" s="15">
        <f>+C222-15018.5</f>
        <v>40495.094299999997</v>
      </c>
      <c r="S222" s="13">
        <f>+(P222-G222)^2</f>
        <v>2.0985172912669196E-6</v>
      </c>
      <c r="T222" s="13">
        <v>1</v>
      </c>
      <c r="U222" s="13">
        <f>+T222*S222</f>
        <v>2.0985172912669196E-6</v>
      </c>
    </row>
    <row r="223" spans="1:21">
      <c r="A223" s="140" t="s">
        <v>449</v>
      </c>
      <c r="B223" s="141" t="s">
        <v>40</v>
      </c>
      <c r="C223" s="142">
        <v>55514.63870000001</v>
      </c>
      <c r="D223" s="143">
        <v>6.9999999999999999E-4</v>
      </c>
      <c r="E223" s="13">
        <f>+(C223-C$7)/C$8</f>
        <v>26164.762286748784</v>
      </c>
      <c r="F223" s="101">
        <f>ROUND(2*E223,0)/2-0.5</f>
        <v>26164.5</v>
      </c>
      <c r="G223" s="13">
        <f>+C223-(C$7+F223*C$8)</f>
        <v>0.10935203000553884</v>
      </c>
      <c r="H223" s="13"/>
      <c r="I223" s="13"/>
      <c r="J223" s="13"/>
      <c r="L223" s="13">
        <f>+G223</f>
        <v>0.10935203000553884</v>
      </c>
      <c r="M223" s="13"/>
      <c r="N223" s="13"/>
      <c r="O223" s="13">
        <f ca="1">+C$11+C$12*$F223</f>
        <v>0.216159732655271</v>
      </c>
      <c r="P223" s="13">
        <f>+D$11+D$12*F223+D$13*F223^2</f>
        <v>0.10870686254496929</v>
      </c>
      <c r="Q223" s="15">
        <f>+C223-15018.5</f>
        <v>40496.13870000001</v>
      </c>
      <c r="S223" s="13">
        <f>+(P223-G223)^2</f>
        <v>4.1624105217775265E-7</v>
      </c>
      <c r="T223" s="13">
        <v>1</v>
      </c>
      <c r="U223" s="13">
        <f>+T223*S223</f>
        <v>4.1624105217775265E-7</v>
      </c>
    </row>
    <row r="224" spans="1:21">
      <c r="A224" s="140" t="s">
        <v>449</v>
      </c>
      <c r="B224" s="141" t="s">
        <v>42</v>
      </c>
      <c r="C224" s="142">
        <v>55516.512800000142</v>
      </c>
      <c r="D224" s="143">
        <v>4.0000000000000002E-4</v>
      </c>
      <c r="E224" s="13">
        <f>+(C224-C$7)/C$8</f>
        <v>26169.25741679702</v>
      </c>
      <c r="F224" s="101">
        <f>ROUND(2*E224,0)/2-0.5</f>
        <v>26169</v>
      </c>
      <c r="G224" s="13">
        <f>+C224-(C$7+F224*C$8)</f>
        <v>0.10732166014349787</v>
      </c>
      <c r="H224" s="13"/>
      <c r="I224" s="13"/>
      <c r="J224" s="13"/>
      <c r="L224" s="13">
        <f>+G224</f>
        <v>0.10732166014349787</v>
      </c>
      <c r="M224" s="13"/>
      <c r="N224" s="13"/>
      <c r="O224" s="13">
        <f ca="1">+C$11+C$12*$F224</f>
        <v>0.21598966608756109</v>
      </c>
      <c r="P224" s="13">
        <f>+D$11+D$12*F224+D$13*F224^2</f>
        <v>0.10872766908891882</v>
      </c>
      <c r="Q224" s="15">
        <f>+C224-15018.5</f>
        <v>40498.012800000142</v>
      </c>
      <c r="S224" s="13">
        <f>+(P224-G224)^2</f>
        <v>1.9768611546037325E-6</v>
      </c>
      <c r="T224" s="13">
        <v>1</v>
      </c>
      <c r="U224" s="13">
        <f>+T224*S224</f>
        <v>1.9768611546037325E-6</v>
      </c>
    </row>
    <row r="225" spans="1:21">
      <c r="A225" s="140" t="s">
        <v>449</v>
      </c>
      <c r="B225" s="141" t="s">
        <v>42</v>
      </c>
      <c r="C225" s="142">
        <v>55518.598100000061</v>
      </c>
      <c r="D225" s="143">
        <v>4.0000000000000002E-4</v>
      </c>
      <c r="E225" s="13">
        <f>+(C225-C$7)/C$8</f>
        <v>26174.259121449151</v>
      </c>
      <c r="F225" s="101">
        <f>ROUND(2*E225,0)/2-0.5</f>
        <v>26174</v>
      </c>
      <c r="G225" s="13">
        <f>+C225-(C$7+F225*C$8)</f>
        <v>0.10803236006177031</v>
      </c>
      <c r="H225" s="13"/>
      <c r="I225" s="13"/>
      <c r="J225" s="13"/>
      <c r="L225" s="13">
        <f>+G225</f>
        <v>0.10803236006177031</v>
      </c>
      <c r="M225" s="13"/>
      <c r="N225" s="13"/>
      <c r="O225" s="13">
        <f ca="1">+C$11+C$12*$F225</f>
        <v>0.21580070323455014</v>
      </c>
      <c r="P225" s="13">
        <f>+D$11+D$12*F225+D$13*F225^2</f>
        <v>0.10875079464577819</v>
      </c>
      <c r="Q225" s="15">
        <f>+C225-15018.5</f>
        <v>40500.098100000061</v>
      </c>
      <c r="S225" s="13">
        <f>+(P225-G225)^2</f>
        <v>5.161482514985865E-7</v>
      </c>
      <c r="T225" s="13">
        <v>1</v>
      </c>
      <c r="U225" s="13">
        <f>+T225*S225</f>
        <v>5.161482514985865E-7</v>
      </c>
    </row>
    <row r="226" spans="1:21">
      <c r="A226" s="140" t="s">
        <v>449</v>
      </c>
      <c r="B226" s="141" t="s">
        <v>42</v>
      </c>
      <c r="C226" s="142">
        <v>55531.521900000051</v>
      </c>
      <c r="D226" s="143">
        <v>2.9999999999999997E-4</v>
      </c>
      <c r="E226" s="13">
        <f>+(C226-C$7)/C$8</f>
        <v>26205.257553610318</v>
      </c>
      <c r="F226" s="101">
        <f>ROUND(2*E226,0)/2-0.5</f>
        <v>26205</v>
      </c>
      <c r="G226" s="13">
        <f>+C226-(C$7+F226*C$8)</f>
        <v>0.10737870004959404</v>
      </c>
      <c r="H226" s="13"/>
      <c r="I226" s="13"/>
      <c r="J226" s="13"/>
      <c r="L226" s="13">
        <f>+G226</f>
        <v>0.10737870004959404</v>
      </c>
      <c r="M226" s="13"/>
      <c r="N226" s="13"/>
      <c r="O226" s="13">
        <f ca="1">+C$11+C$12*$F226</f>
        <v>0.2146291335458822</v>
      </c>
      <c r="P226" s="13">
        <f>+D$11+D$12*F226+D$13*F226^2</f>
        <v>0.10889434166583634</v>
      </c>
      <c r="Q226" s="15">
        <f>+C226-15018.5</f>
        <v>40513.021900000051</v>
      </c>
      <c r="S226" s="13">
        <f>+(P226-G226)^2</f>
        <v>2.2971695088855456E-6</v>
      </c>
      <c r="T226" s="13">
        <v>1</v>
      </c>
      <c r="U226" s="13">
        <f>+T226*S226</f>
        <v>2.2971695088855456E-6</v>
      </c>
    </row>
    <row r="227" spans="1:21">
      <c r="A227" s="140" t="s">
        <v>449</v>
      </c>
      <c r="B227" s="141" t="s">
        <v>40</v>
      </c>
      <c r="C227" s="142">
        <v>55532.564900000114</v>
      </c>
      <c r="D227" s="143">
        <v>4.0000000000000002E-4</v>
      </c>
      <c r="E227" s="13">
        <f>+(C227-C$7)/C$8</f>
        <v>26207.759245430534</v>
      </c>
      <c r="F227" s="101">
        <f>ROUND(2*E227,0)/2-0.5</f>
        <v>26207.5</v>
      </c>
      <c r="G227" s="13">
        <f>+C227-(C$7+F227*C$8)</f>
        <v>0.10808405010902788</v>
      </c>
      <c r="H227" s="13"/>
      <c r="I227" s="13"/>
      <c r="J227" s="13"/>
      <c r="L227" s="13">
        <f>+G227</f>
        <v>0.10808405010902788</v>
      </c>
      <c r="M227" s="13"/>
      <c r="N227" s="13"/>
      <c r="O227" s="13">
        <f ca="1">+C$11+C$12*$F227</f>
        <v>0.21453465211937661</v>
      </c>
      <c r="P227" s="13">
        <f>+D$11+D$12*F227+D$13*F227^2</f>
        <v>0.10890593068853874</v>
      </c>
      <c r="Q227" s="15">
        <f>+C227-15018.5</f>
        <v>40514.064900000114</v>
      </c>
      <c r="S227" s="13">
        <f>+(P227-G227)^2</f>
        <v>6.7548768697709564E-7</v>
      </c>
      <c r="T227" s="13">
        <v>1</v>
      </c>
      <c r="U227" s="13">
        <f>+T227*S227</f>
        <v>6.7548768697709564E-7</v>
      </c>
    </row>
    <row r="228" spans="1:21">
      <c r="A228" s="140" t="s">
        <v>449</v>
      </c>
      <c r="B228" s="141" t="s">
        <v>40</v>
      </c>
      <c r="C228" s="142">
        <v>55543.404000000097</v>
      </c>
      <c r="D228" s="143">
        <v>6.9999999999999999E-4</v>
      </c>
      <c r="E228" s="13">
        <f>+(C228-C$7)/C$8</f>
        <v>26233.757412071758</v>
      </c>
      <c r="F228" s="101">
        <f>ROUND(2*E228,0)/2-0.5</f>
        <v>26233.5</v>
      </c>
      <c r="G228" s="13">
        <f>+C228-(C$7+F228*C$8)</f>
        <v>0.10731969009793829</v>
      </c>
      <c r="H228" s="13"/>
      <c r="I228" s="13"/>
      <c r="J228" s="13"/>
      <c r="L228" s="13">
        <f>+G228</f>
        <v>0.10731969009793829</v>
      </c>
      <c r="M228" s="13"/>
      <c r="N228" s="13"/>
      <c r="O228" s="13">
        <f ca="1">+C$11+C$12*$F228</f>
        <v>0.21355204528371963</v>
      </c>
      <c r="P228" s="13">
        <f>+D$11+D$12*F228+D$13*F228^2</f>
        <v>0.10902656844985835</v>
      </c>
      <c r="Q228" s="15">
        <f>+C228-15018.5</f>
        <v>40524.904000000097</v>
      </c>
      <c r="S228" s="13">
        <f>+(P228-G228)^2</f>
        <v>2.9134337082533317E-6</v>
      </c>
      <c r="T228" s="13">
        <v>1</v>
      </c>
      <c r="U228" s="13">
        <f>+T228*S228</f>
        <v>2.9134337082533317E-6</v>
      </c>
    </row>
    <row r="229" spans="1:21">
      <c r="A229" s="140" t="s">
        <v>449</v>
      </c>
      <c r="B229" s="141" t="s">
        <v>42</v>
      </c>
      <c r="C229" s="142">
        <v>55544.447300000116</v>
      </c>
      <c r="D229" s="143">
        <v>4.0000000000000002E-4</v>
      </c>
      <c r="E229" s="13">
        <f>+(C229-C$7)/C$8</f>
        <v>26236.259823458066</v>
      </c>
      <c r="F229" s="101">
        <f>ROUND(2*E229,0)/2-0.5</f>
        <v>26236</v>
      </c>
      <c r="G229" s="13">
        <f>+C229-(C$7+F229*C$8)</f>
        <v>0.10832504011341371</v>
      </c>
      <c r="H229" s="13"/>
      <c r="I229" s="13"/>
      <c r="J229" s="13"/>
      <c r="L229" s="13">
        <f>+G229</f>
        <v>0.10832504011341371</v>
      </c>
      <c r="M229" s="13"/>
      <c r="N229" s="13"/>
      <c r="O229" s="13">
        <f ca="1">+C$11+C$12*$F229</f>
        <v>0.21345756385721415</v>
      </c>
      <c r="P229" s="13">
        <f>+D$11+D$12*F229+D$13*F229^2</f>
        <v>0.10903817899664049</v>
      </c>
      <c r="Q229" s="15">
        <f>+C229-15018.5</f>
        <v>40525.947300000116</v>
      </c>
      <c r="S229" s="13">
        <f>+(P229-G229)^2</f>
        <v>5.0856706676994665E-7</v>
      </c>
      <c r="T229" s="13">
        <v>1</v>
      </c>
      <c r="U229" s="13">
        <f>+T229*S229</f>
        <v>5.0856706676994665E-7</v>
      </c>
    </row>
    <row r="230" spans="1:21">
      <c r="A230" s="140" t="s">
        <v>449</v>
      </c>
      <c r="B230" s="141" t="s">
        <v>40</v>
      </c>
      <c r="C230" s="142">
        <v>55553.410000000149</v>
      </c>
      <c r="D230" s="143">
        <v>5.0000000000000001E-4</v>
      </c>
      <c r="E230" s="13">
        <f>+(C230-C$7)/C$8</f>
        <v>26257.757343377296</v>
      </c>
      <c r="F230" s="101">
        <f>ROUND(2*E230,0)/2-0.5</f>
        <v>26257.5</v>
      </c>
      <c r="G230" s="13">
        <f>+C230-(C$7+F230*C$8)</f>
        <v>0.10729105014615925</v>
      </c>
      <c r="H230" s="13"/>
      <c r="I230" s="13"/>
      <c r="J230" s="13"/>
      <c r="L230" s="13">
        <f>+G230</f>
        <v>0.10729105014615925</v>
      </c>
      <c r="M230" s="13"/>
      <c r="N230" s="13"/>
      <c r="O230" s="13">
        <f ca="1">+C$11+C$12*$F230</f>
        <v>0.21264502358926696</v>
      </c>
      <c r="P230" s="13">
        <f>+D$11+D$12*F230+D$13*F230^2</f>
        <v>0.10913810763879268</v>
      </c>
      <c r="Q230" s="15">
        <f>+C230-15018.5</f>
        <v>40534.910000000149</v>
      </c>
      <c r="S230" s="13">
        <f>+(P230-G230)^2</f>
        <v>3.4116213810933054E-6</v>
      </c>
      <c r="T230" s="13">
        <v>1</v>
      </c>
      <c r="U230" s="13">
        <f>+T230*S230</f>
        <v>3.4116213810933054E-6</v>
      </c>
    </row>
    <row r="231" spans="1:21">
      <c r="A231" s="140" t="s">
        <v>449</v>
      </c>
      <c r="B231" s="141" t="s">
        <v>42</v>
      </c>
      <c r="C231" s="142">
        <v>55554.452399999835</v>
      </c>
      <c r="D231" s="143">
        <v>4.0000000000000002E-4</v>
      </c>
      <c r="E231" s="13">
        <f>+(C231-C$7)/C$8</f>
        <v>26260.257596064206</v>
      </c>
      <c r="F231" s="101">
        <f>ROUND(2*E231,0)/2-0.5</f>
        <v>26260</v>
      </c>
      <c r="G231" s="13">
        <f>+C231-(C$7+F231*C$8)</f>
        <v>0.10739639983512461</v>
      </c>
      <c r="H231" s="13"/>
      <c r="I231" s="13"/>
      <c r="J231" s="13"/>
      <c r="L231" s="13">
        <f>+G231</f>
        <v>0.10739639983512461</v>
      </c>
      <c r="M231" s="13"/>
      <c r="N231" s="13"/>
      <c r="O231" s="13">
        <f ca="1">+C$11+C$12*$F231</f>
        <v>0.21255054216276148</v>
      </c>
      <c r="P231" s="13">
        <f>+D$11+D$12*F231+D$13*F231^2</f>
        <v>0.1091497363111157</v>
      </c>
      <c r="Q231" s="15">
        <f>+C231-15018.5</f>
        <v>40535.952399999835</v>
      </c>
      <c r="S231" s="13">
        <f>+(P231-G231)^2</f>
        <v>3.0741887980408473E-6</v>
      </c>
      <c r="T231" s="13">
        <v>1</v>
      </c>
      <c r="U231" s="13">
        <f>+T231*S231</f>
        <v>3.0741887980408473E-6</v>
      </c>
    </row>
    <row r="232" spans="1:21">
      <c r="A232" s="140" t="s">
        <v>449</v>
      </c>
      <c r="B232" s="141" t="s">
        <v>42</v>
      </c>
      <c r="C232" s="142">
        <v>55556.537099999841</v>
      </c>
      <c r="D232" s="143">
        <v>2.0000000000000001E-4</v>
      </c>
      <c r="E232" s="13">
        <f>+(C232-C$7)/C$8</f>
        <v>26265.257861584148</v>
      </c>
      <c r="F232" s="101">
        <f>ROUND(2*E232,0)/2-0.5</f>
        <v>26265</v>
      </c>
      <c r="G232" s="13">
        <f>+C232-(C$7+F232*C$8)</f>
        <v>0.1075070998413139</v>
      </c>
      <c r="H232" s="13"/>
      <c r="I232" s="13"/>
      <c r="J232" s="13"/>
      <c r="L232" s="13">
        <f>+G232</f>
        <v>0.1075070998413139</v>
      </c>
      <c r="M232" s="13"/>
      <c r="N232" s="13"/>
      <c r="O232" s="13">
        <f ca="1">+C$11+C$12*$F232</f>
        <v>0.21236157930975053</v>
      </c>
      <c r="P232" s="13">
        <f>+D$11+D$12*F232+D$13*F232^2</f>
        <v>0.10917299931999323</v>
      </c>
      <c r="Q232" s="15">
        <f>+C232-15018.5</f>
        <v>40538.037099999841</v>
      </c>
      <c r="S232" s="13">
        <f>+(P232-G232)^2</f>
        <v>2.775221073064066E-6</v>
      </c>
      <c r="T232" s="13">
        <v>1</v>
      </c>
      <c r="U232" s="13">
        <f>+T232*S232</f>
        <v>2.775221073064066E-6</v>
      </c>
    </row>
    <row r="233" spans="1:21">
      <c r="A233" s="140" t="s">
        <v>449</v>
      </c>
      <c r="B233" s="141" t="s">
        <v>42</v>
      </c>
      <c r="C233" s="142">
        <v>55562.374499999918</v>
      </c>
      <c r="D233" s="143">
        <v>2.9999999999999997E-4</v>
      </c>
      <c r="E233" s="13">
        <f>+(C233-C$7)/C$8</f>
        <v>26279.25918069309</v>
      </c>
      <c r="F233" s="101">
        <f>ROUND(2*E233,0)/2-0.5</f>
        <v>26279</v>
      </c>
      <c r="G233" s="13">
        <f>+C233-(C$7+F233*C$8)</f>
        <v>0.10805705991515424</v>
      </c>
      <c r="H233" s="13"/>
      <c r="I233" s="13"/>
      <c r="J233" s="13"/>
      <c r="L233" s="13">
        <f>+G233</f>
        <v>0.10805705991515424</v>
      </c>
      <c r="M233" s="13"/>
      <c r="N233" s="13"/>
      <c r="O233" s="13">
        <f ca="1">+C$11+C$12*$F233</f>
        <v>0.21183248332131988</v>
      </c>
      <c r="P233" s="13">
        <f>+D$11+D$12*F233+D$13*F233^2</f>
        <v>0.10923817592313254</v>
      </c>
      <c r="Q233" s="15">
        <f>+C233-15018.5</f>
        <v>40543.874499999918</v>
      </c>
      <c r="S233" s="13">
        <f>+(P233-G233)^2</f>
        <v>1.3950350243025826E-6</v>
      </c>
      <c r="T233" s="13">
        <v>1</v>
      </c>
      <c r="U233" s="13">
        <f>+T233*S233</f>
        <v>1.3950350243025826E-6</v>
      </c>
    </row>
    <row r="234" spans="1:21">
      <c r="A234" s="140" t="s">
        <v>449</v>
      </c>
      <c r="B234" s="141" t="s">
        <v>40</v>
      </c>
      <c r="C234" s="142">
        <v>55568.420400000177</v>
      </c>
      <c r="D234" s="143">
        <v>4.0000000000000002E-4</v>
      </c>
      <c r="E234" s="13">
        <f>+(C234-C$7)/C$8</f>
        <v>26293.760598311081</v>
      </c>
      <c r="F234" s="101">
        <f>ROUND(2*E234,0)/2-0.5</f>
        <v>26293.5</v>
      </c>
      <c r="G234" s="13">
        <f>+C234-(C$7+F234*C$8)</f>
        <v>0.10864809017220978</v>
      </c>
      <c r="H234" s="13"/>
      <c r="I234" s="13"/>
      <c r="J234" s="13"/>
      <c r="L234" s="13">
        <f>+G234</f>
        <v>0.10864809017220978</v>
      </c>
      <c r="M234" s="13"/>
      <c r="N234" s="13"/>
      <c r="O234" s="13">
        <f ca="1">+C$11+C$12*$F234</f>
        <v>0.21128449104758806</v>
      </c>
      <c r="P234" s="13">
        <f>+D$11+D$12*F234+D$13*F234^2</f>
        <v>0.10930574268192958</v>
      </c>
      <c r="Q234" s="15">
        <f>+C234-15018.5</f>
        <v>40549.920400000177</v>
      </c>
      <c r="S234" s="13">
        <f>+(P234-G234)^2</f>
        <v>4.3250682354075522E-7</v>
      </c>
      <c r="T234" s="13">
        <v>1</v>
      </c>
      <c r="U234" s="13">
        <f>+T234*S234</f>
        <v>4.3250682354075522E-7</v>
      </c>
    </row>
    <row r="235" spans="1:21">
      <c r="A235" s="140" t="s">
        <v>449</v>
      </c>
      <c r="B235" s="141" t="s">
        <v>42</v>
      </c>
      <c r="C235" s="142">
        <v>55572.381500000134</v>
      </c>
      <c r="D235" s="143">
        <v>2.9999999999999997E-4</v>
      </c>
      <c r="E235" s="13">
        <f>+(C235-C$7)/C$8</f>
        <v>26303.26151055302</v>
      </c>
      <c r="F235" s="101">
        <f>ROUND(2*E235,0)/2-0.5</f>
        <v>26303</v>
      </c>
      <c r="G235" s="13">
        <f>+C235-(C$7+F235*C$8)</f>
        <v>0.10902842013456393</v>
      </c>
      <c r="H235" s="13"/>
      <c r="I235" s="13"/>
      <c r="J235" s="13"/>
      <c r="L235" s="13">
        <f>+G235</f>
        <v>0.10902842013456393</v>
      </c>
      <c r="M235" s="13"/>
      <c r="N235" s="13"/>
      <c r="O235" s="13">
        <f ca="1">+C$11+C$12*$F235</f>
        <v>0.21092546162686721</v>
      </c>
      <c r="P235" s="13">
        <f>+D$11+D$12*F235+D$13*F235^2</f>
        <v>0.10935004499691042</v>
      </c>
      <c r="Q235" s="15">
        <f>+C235-15018.5</f>
        <v>40553.881500000134</v>
      </c>
      <c r="S235" s="13">
        <f>+(P235-G235)^2</f>
        <v>1.0344255207940015E-7</v>
      </c>
      <c r="T235" s="13">
        <v>1</v>
      </c>
      <c r="U235" s="13">
        <f>+T235*S235</f>
        <v>1.0344255207940015E-7</v>
      </c>
    </row>
    <row r="236" spans="1:21">
      <c r="A236" s="140" t="s">
        <v>449</v>
      </c>
      <c r="B236" s="141" t="s">
        <v>40</v>
      </c>
      <c r="C236" s="142">
        <v>55573.422699999996</v>
      </c>
      <c r="D236" s="143">
        <v>5.9999999999999995E-4</v>
      </c>
      <c r="E236" s="13">
        <f>+(C236-C$7)/C$8</f>
        <v>26305.758884975552</v>
      </c>
      <c r="F236" s="101">
        <f>ROUND(2*E236,0)/2-0.5</f>
        <v>26305.5</v>
      </c>
      <c r="G236" s="13">
        <f>+C236-(C$7+F236*C$8)</f>
        <v>0.10793376999208704</v>
      </c>
      <c r="H236" s="13"/>
      <c r="I236" s="13"/>
      <c r="J236" s="13"/>
      <c r="L236" s="13">
        <f>+G236</f>
        <v>0.10793376999208704</v>
      </c>
      <c r="M236" s="13"/>
      <c r="N236" s="13"/>
      <c r="O236" s="13">
        <f ca="1">+C$11+C$12*$F236</f>
        <v>0.21083098020036173</v>
      </c>
      <c r="P236" s="13">
        <f>+D$11+D$12*F236+D$13*F236^2</f>
        <v>0.10936170803223796</v>
      </c>
      <c r="Q236" s="15">
        <f>+C236-15018.5</f>
        <v>40554.922699999996</v>
      </c>
      <c r="S236" s="13">
        <f>+(P236-G236)^2</f>
        <v>2.0390070465100729E-6</v>
      </c>
      <c r="T236" s="13">
        <v>1</v>
      </c>
      <c r="U236" s="13">
        <f>+T236*S236</f>
        <v>2.0390070465100729E-6</v>
      </c>
    </row>
    <row r="237" spans="1:21">
      <c r="A237" s="140" t="s">
        <v>449</v>
      </c>
      <c r="B237" s="141" t="s">
        <v>42</v>
      </c>
      <c r="C237" s="142">
        <v>55574.465900000185</v>
      </c>
      <c r="D237" s="143">
        <v>2.9999999999999997E-4</v>
      </c>
      <c r="E237" s="13">
        <f>+(C237-C$7)/C$8</f>
        <v>26308.261056506872</v>
      </c>
      <c r="F237" s="101">
        <f>ROUND(2*E237,0)/2-0.5</f>
        <v>26308</v>
      </c>
      <c r="G237" s="13">
        <f>+C237-(C$7+F237*C$8)</f>
        <v>0.10883912018471165</v>
      </c>
      <c r="H237" s="13"/>
      <c r="I237" s="13"/>
      <c r="J237" s="13"/>
      <c r="L237" s="13">
        <f>+G237</f>
        <v>0.10883912018471165</v>
      </c>
      <c r="M237" s="13"/>
      <c r="N237" s="13"/>
      <c r="O237" s="13">
        <f ca="1">+C$11+C$12*$F237</f>
        <v>0.21073649877385625</v>
      </c>
      <c r="P237" s="13">
        <f>+D$11+D$12*F237+D$13*F237^2</f>
        <v>0.10937337295564267</v>
      </c>
      <c r="Q237" s="15">
        <f>+C237-15018.5</f>
        <v>40555.965900000185</v>
      </c>
      <c r="S237" s="13">
        <f>+(P237-G237)^2</f>
        <v>2.8542602324747964E-7</v>
      </c>
      <c r="T237" s="13">
        <v>1</v>
      </c>
      <c r="U237" s="13">
        <f>+T237*S237</f>
        <v>2.8542602324747964E-7</v>
      </c>
    </row>
    <row r="238" spans="1:21">
      <c r="A238" s="140" t="s">
        <v>449</v>
      </c>
      <c r="B238" s="141" t="s">
        <v>40</v>
      </c>
      <c r="C238" s="142">
        <v>55581.342900000047</v>
      </c>
      <c r="D238" s="143">
        <v>5.0000000000000001E-4</v>
      </c>
      <c r="E238" s="13">
        <f>+(C238-C$7)/C$8</f>
        <v>26324.755912351764</v>
      </c>
      <c r="F238" s="101">
        <f>ROUND(2*E238,0)/2-0.5</f>
        <v>26324.5</v>
      </c>
      <c r="G238" s="13">
        <f>+C238-(C$7+F238*C$8)</f>
        <v>0.10669443004735513</v>
      </c>
      <c r="H238" s="13"/>
      <c r="I238" s="13"/>
      <c r="J238" s="13"/>
      <c r="L238" s="13">
        <f>+G238</f>
        <v>0.10669443004735513</v>
      </c>
      <c r="M238" s="13"/>
      <c r="N238" s="13"/>
      <c r="O238" s="13">
        <f ca="1">+C$11+C$12*$F238</f>
        <v>0.21011292135892001</v>
      </c>
      <c r="P238" s="13">
        <f>+D$11+D$12*F238+D$13*F238^2</f>
        <v>0.10945040880308929</v>
      </c>
      <c r="Q238" s="15">
        <f>+C238-15018.5</f>
        <v>40562.842900000047</v>
      </c>
      <c r="S238" s="13">
        <f>+(P238-G238)^2</f>
        <v>7.5954189020580195E-6</v>
      </c>
      <c r="T238" s="13">
        <v>1</v>
      </c>
      <c r="U238" s="13">
        <f>+T238*S238</f>
        <v>7.5954189020580195E-6</v>
      </c>
    </row>
    <row r="239" spans="1:21">
      <c r="A239" s="93" t="s">
        <v>183</v>
      </c>
      <c r="B239" s="94" t="s">
        <v>40</v>
      </c>
      <c r="C239" s="93">
        <v>55869.856399999997</v>
      </c>
      <c r="D239" s="93">
        <v>2.0000000000000001E-4</v>
      </c>
      <c r="E239" s="13">
        <f>+(C239-C$7)/C$8</f>
        <v>27016.771121294722</v>
      </c>
      <c r="F239" s="101">
        <f>ROUND(2*E239,0)/2-0.5</f>
        <v>27016.5</v>
      </c>
      <c r="G239" s="13">
        <f>+C239-(C$7+F239*C$8)</f>
        <v>0.11303530999430222</v>
      </c>
      <c r="H239" s="13"/>
      <c r="I239" s="13"/>
      <c r="J239" s="13"/>
      <c r="K239" s="13">
        <f>+G239</f>
        <v>0.11303530999430222</v>
      </c>
      <c r="L239" s="13"/>
      <c r="M239" s="13"/>
      <c r="N239" s="13"/>
      <c r="O239" s="13">
        <f ca="1">+C$11+C$12*$F239</f>
        <v>0.18396046250220222</v>
      </c>
      <c r="P239" s="13">
        <f>+D$11+D$12*F239+D$13*F239^2</f>
        <v>0.11275530077678309</v>
      </c>
      <c r="Q239" s="15">
        <f>+C239-15018.5</f>
        <v>40851.356399999997</v>
      </c>
      <c r="R239" t="s">
        <v>56</v>
      </c>
      <c r="S239" s="13">
        <f>+(P239-G239)^2</f>
        <v>7.8405161895680678E-8</v>
      </c>
      <c r="T239" s="13">
        <v>1</v>
      </c>
      <c r="U239" s="13">
        <f>+T239*S239</f>
        <v>7.8405161895680678E-8</v>
      </c>
    </row>
    <row r="240" spans="1:21">
      <c r="A240" s="140" t="s">
        <v>449</v>
      </c>
      <c r="B240" s="141" t="s">
        <v>40</v>
      </c>
      <c r="C240" s="142">
        <v>56172.543399999849</v>
      </c>
      <c r="D240" s="143">
        <v>1.6000000000000001E-3</v>
      </c>
      <c r="E240" s="13">
        <f>+(C240-C$7)/C$8</f>
        <v>27742.782235330116</v>
      </c>
      <c r="F240" s="101">
        <f>ROUND(2*E240,0)/2-0.5</f>
        <v>27742.5</v>
      </c>
      <c r="G240" s="13">
        <f>+C240-(C$7+F240*C$8)</f>
        <v>0.11766894984612009</v>
      </c>
      <c r="H240" s="13"/>
      <c r="I240" s="13"/>
      <c r="J240" s="13"/>
      <c r="L240" s="13">
        <f>+G240</f>
        <v>0.11766894984612009</v>
      </c>
      <c r="M240" s="13"/>
      <c r="N240" s="13"/>
      <c r="O240" s="13">
        <f ca="1">+C$11+C$12*$F240</f>
        <v>0.15652305624500995</v>
      </c>
      <c r="P240" s="13">
        <f>+D$11+D$12*F240+D$13*F240^2</f>
        <v>0.11637806903832366</v>
      </c>
      <c r="Q240" s="15">
        <f>+C240-15018.5</f>
        <v>41154.043399999849</v>
      </c>
      <c r="S240" s="13">
        <f>+(P240-G240)^2</f>
        <v>1.6663732599371411E-6</v>
      </c>
      <c r="T240" s="13">
        <v>1</v>
      </c>
      <c r="U240" s="13">
        <f>+T240*S240</f>
        <v>1.6663732599371411E-6</v>
      </c>
    </row>
    <row r="241" spans="1:21">
      <c r="A241" s="140" t="s">
        <v>449</v>
      </c>
      <c r="B241" s="141" t="s">
        <v>42</v>
      </c>
      <c r="C241" s="142">
        <v>56173.587900000159</v>
      </c>
      <c r="D241" s="143">
        <v>1.1000000000000001E-3</v>
      </c>
      <c r="E241" s="13">
        <f>+(C241-C$7)/C$8</f>
        <v>27745.287524981915</v>
      </c>
      <c r="F241" s="101">
        <f>ROUND(2*E241,0)/2-0.5</f>
        <v>27745</v>
      </c>
      <c r="G241" s="13">
        <f>+C241-(C$7+F241*C$8)</f>
        <v>0.11987430015869904</v>
      </c>
      <c r="H241" s="13"/>
      <c r="I241" s="13"/>
      <c r="J241" s="13"/>
      <c r="L241" s="13">
        <f>+G241</f>
        <v>0.11987430015869904</v>
      </c>
      <c r="M241" s="13"/>
      <c r="N241" s="13"/>
      <c r="O241" s="13">
        <f ca="1">+C$11+C$12*$F241</f>
        <v>0.15642857481850436</v>
      </c>
      <c r="P241" s="13">
        <f>+D$11+D$12*F241+D$13*F241^2</f>
        <v>0.11639081922848703</v>
      </c>
      <c r="Q241" s="15">
        <f>+C241-15018.5</f>
        <v>41155.087900000159</v>
      </c>
      <c r="S241" s="13">
        <f>+(P241-G241)^2</f>
        <v>1.2134639391150769E-5</v>
      </c>
      <c r="T241" s="13">
        <v>1</v>
      </c>
      <c r="U241" s="13">
        <f>+T241*S241</f>
        <v>1.2134639391150769E-5</v>
      </c>
    </row>
    <row r="242" spans="1:21">
      <c r="A242" s="140" t="s">
        <v>449</v>
      </c>
      <c r="B242" s="141" t="s">
        <v>42</v>
      </c>
      <c r="C242" s="142">
        <v>56178.589800000191</v>
      </c>
      <c r="D242" s="143">
        <v>8.9999999999999998E-4</v>
      </c>
      <c r="E242" s="13">
        <f>+(C242-C$7)/C$8</f>
        <v>27757.284852225301</v>
      </c>
      <c r="F242" s="101">
        <f>ROUND(2*E242,0)/2-0.5</f>
        <v>27757</v>
      </c>
      <c r="G242" s="13">
        <f>+C242-(C$7+F242*C$8)</f>
        <v>0.11875998019240797</v>
      </c>
      <c r="H242" s="13"/>
      <c r="I242" s="13"/>
      <c r="J242" s="13"/>
      <c r="L242" s="13">
        <f>+G242</f>
        <v>0.11875998019240797</v>
      </c>
      <c r="M242" s="13"/>
      <c r="N242" s="13"/>
      <c r="O242" s="13">
        <f ca="1">+C$11+C$12*$F242</f>
        <v>0.15597506397127803</v>
      </c>
      <c r="P242" s="13">
        <f>+D$11+D$12*F242+D$13*F242^2</f>
        <v>0.11645204642330538</v>
      </c>
      <c r="Q242" s="15">
        <f>+C242-15018.5</f>
        <v>41160.089800000191</v>
      </c>
      <c r="S242" s="13">
        <f>+(P242-G242)^2</f>
        <v>5.3265582825640655E-6</v>
      </c>
      <c r="T242" s="13">
        <v>1</v>
      </c>
      <c r="U242" s="13">
        <f>+T242*S242</f>
        <v>5.3265582825640655E-6</v>
      </c>
    </row>
    <row r="243" spans="1:21">
      <c r="A243" s="140" t="s">
        <v>449</v>
      </c>
      <c r="B243" s="141" t="s">
        <v>40</v>
      </c>
      <c r="C243" s="142">
        <v>56179.6305999998</v>
      </c>
      <c r="D243" s="143">
        <v>1.1000000000000001E-3</v>
      </c>
      <c r="E243" s="13">
        <f>+(C243-C$7)/C$8</f>
        <v>27759.781267225633</v>
      </c>
      <c r="F243" s="101">
        <f>ROUND(2*E243,0)/2-0.5</f>
        <v>27759.5</v>
      </c>
      <c r="G243" s="13">
        <f>+C243-(C$7+F243*C$8)</f>
        <v>0.11726532979810145</v>
      </c>
      <c r="H243" s="13"/>
      <c r="I243" s="13"/>
      <c r="J243" s="13"/>
      <c r="L243" s="13">
        <f>+G243</f>
        <v>0.11726532979810145</v>
      </c>
      <c r="M243" s="13"/>
      <c r="N243" s="13"/>
      <c r="O243" s="13">
        <f ca="1">+C$11+C$12*$F243</f>
        <v>0.15588058254477266</v>
      </c>
      <c r="P243" s="13">
        <f>+D$11+D$12*F243+D$13*F243^2</f>
        <v>0.11646480756431635</v>
      </c>
      <c r="Q243" s="15">
        <f>+C243-15018.5</f>
        <v>41161.1305999998</v>
      </c>
      <c r="S243" s="13">
        <f>+(P243-G243)^2</f>
        <v>6.4083584678428684E-7</v>
      </c>
      <c r="T243" s="13">
        <v>1</v>
      </c>
      <c r="U243" s="13">
        <f>+T243*S243</f>
        <v>6.4083584678428684E-7</v>
      </c>
    </row>
    <row r="244" spans="1:21">
      <c r="A244" s="140" t="s">
        <v>449</v>
      </c>
      <c r="B244" s="141" t="s">
        <v>42</v>
      </c>
      <c r="C244" s="142">
        <v>56181.508700000122</v>
      </c>
      <c r="D244" s="143">
        <v>5.9999999999999995E-4</v>
      </c>
      <c r="E244" s="13">
        <f>+(C244-C$7)/C$8</f>
        <v>27764.285991490317</v>
      </c>
      <c r="F244" s="101">
        <f>ROUND(2*E244,0)/2-0.5</f>
        <v>27764</v>
      </c>
      <c r="G244" s="13">
        <f>+C244-(C$7+F244*C$8)</f>
        <v>0.11923496011877432</v>
      </c>
      <c r="H244" s="13"/>
      <c r="I244" s="13"/>
      <c r="J244" s="13"/>
      <c r="L244" s="13">
        <f>+G244</f>
        <v>0.11923496011877432</v>
      </c>
      <c r="M244" s="13"/>
      <c r="N244" s="13"/>
      <c r="O244" s="13">
        <f ca="1">+C$11+C$12*$F244</f>
        <v>0.15571051597706265</v>
      </c>
      <c r="P244" s="13">
        <f>+D$11+D$12*F244+D$13*F244^2</f>
        <v>0.11648778237609056</v>
      </c>
      <c r="Q244" s="15">
        <f>+C244-15018.5</f>
        <v>41163.008700000122</v>
      </c>
      <c r="S244" s="13">
        <f>+(P244-G244)^2</f>
        <v>7.5469855498970671E-6</v>
      </c>
      <c r="T244" s="13">
        <v>1</v>
      </c>
      <c r="U244" s="13">
        <f>+T244*S244</f>
        <v>7.5469855498970671E-6</v>
      </c>
    </row>
    <row r="245" spans="1:21">
      <c r="A245" s="140" t="s">
        <v>449</v>
      </c>
      <c r="B245" s="141" t="s">
        <v>40</v>
      </c>
      <c r="C245" s="142">
        <v>56182.549199999776</v>
      </c>
      <c r="D245" s="143">
        <v>1E-3</v>
      </c>
      <c r="E245" s="13">
        <f>+(C245-C$7)/C$8</f>
        <v>27766.781686924551</v>
      </c>
      <c r="F245" s="101">
        <f>ROUND(2*E245,0)/2-0.5</f>
        <v>27766.5</v>
      </c>
      <c r="G245" s="13">
        <f>+C245-(C$7+F245*C$8)</f>
        <v>0.11744030977570219</v>
      </c>
      <c r="H245" s="13"/>
      <c r="I245" s="13"/>
      <c r="J245" s="13"/>
      <c r="L245" s="13">
        <f>+G245</f>
        <v>0.11744030977570219</v>
      </c>
      <c r="M245" s="13"/>
      <c r="N245" s="13"/>
      <c r="O245" s="13">
        <f ca="1">+C$11+C$12*$F245</f>
        <v>0.15561603455055728</v>
      </c>
      <c r="P245" s="13">
        <f>+D$11+D$12*F245+D$13*F245^2</f>
        <v>0.11650054880371759</v>
      </c>
      <c r="Q245" s="15">
        <f>+C245-15018.5</f>
        <v>41164.049199999776</v>
      </c>
      <c r="S245" s="13">
        <f>+(P245-G245)^2</f>
        <v>8.8315068446544345E-7</v>
      </c>
      <c r="T245" s="13">
        <v>1</v>
      </c>
      <c r="U245" s="13">
        <f>+T245*S245</f>
        <v>8.8315068446544345E-7</v>
      </c>
    </row>
    <row r="246" spans="1:21">
      <c r="A246" s="140" t="s">
        <v>449</v>
      </c>
      <c r="B246" s="141" t="s">
        <v>42</v>
      </c>
      <c r="C246" s="142">
        <v>56186.511599999852</v>
      </c>
      <c r="D246" s="143">
        <v>5.9999999999999995E-4</v>
      </c>
      <c r="E246" s="13">
        <f>+(C246-C$7)/C$8</f>
        <v>27776.285717286977</v>
      </c>
      <c r="F246" s="101">
        <f>ROUND(2*E246,0)/2-0.5</f>
        <v>27776</v>
      </c>
      <c r="G246" s="13">
        <f>+C246-(C$7+F246*C$8)</f>
        <v>0.11912063985073473</v>
      </c>
      <c r="H246" s="13"/>
      <c r="I246" s="13"/>
      <c r="J246" s="13"/>
      <c r="L246" s="13">
        <f>+G246</f>
        <v>0.11912063985073473</v>
      </c>
      <c r="M246" s="13"/>
      <c r="N246" s="13"/>
      <c r="O246" s="13">
        <f ca="1">+C$11+C$12*$F246</f>
        <v>0.15525700512983631</v>
      </c>
      <c r="P246" s="13">
        <f>+D$11+D$12*F246+D$13*F246^2</f>
        <v>0.11654907844796417</v>
      </c>
      <c r="Q246" s="15">
        <f>+C246-15018.5</f>
        <v>41168.011599999852</v>
      </c>
      <c r="S246" s="13">
        <f>+(P246-G246)^2</f>
        <v>6.6129280482193256E-6</v>
      </c>
      <c r="T246" s="13">
        <v>1</v>
      </c>
      <c r="U246" s="13">
        <f>+T246*S246</f>
        <v>6.6129280482193256E-6</v>
      </c>
    </row>
    <row r="247" spans="1:21">
      <c r="A247" s="140" t="s">
        <v>449</v>
      </c>
      <c r="B247" s="141" t="s">
        <v>40</v>
      </c>
      <c r="C247" s="142">
        <v>56187.55159999989</v>
      </c>
      <c r="D247" s="143">
        <v>8.9999999999999998E-4</v>
      </c>
      <c r="E247" s="13">
        <f>+(C247-C$7)/C$8</f>
        <v>27778.780213445134</v>
      </c>
      <c r="F247" s="101">
        <f>ROUND(2*E247,0)/2-0.5</f>
        <v>27778.5</v>
      </c>
      <c r="G247" s="13">
        <f>+C247-(C$7+F247*C$8)</f>
        <v>0.11682598988409154</v>
      </c>
      <c r="H247" s="13"/>
      <c r="I247" s="13"/>
      <c r="J247" s="13"/>
      <c r="L247" s="13">
        <f>+G247</f>
        <v>0.11682598988409154</v>
      </c>
      <c r="M247" s="13"/>
      <c r="N247" s="13"/>
      <c r="O247" s="13">
        <f ca="1">+C$11+C$12*$F247</f>
        <v>0.15516252370333095</v>
      </c>
      <c r="P247" s="13">
        <f>+D$11+D$12*F247+D$13*F247^2</f>
        <v>0.11656185393836163</v>
      </c>
      <c r="Q247" s="15">
        <f>+C247-15018.5</f>
        <v>41169.05159999989</v>
      </c>
      <c r="S247" s="13">
        <f>+(P247-G247)^2</f>
        <v>6.9767797826633811E-8</v>
      </c>
      <c r="T247" s="13">
        <v>1</v>
      </c>
      <c r="U247" s="13">
        <f>+T247*S247</f>
        <v>6.9767797826633811E-8</v>
      </c>
    </row>
    <row r="248" spans="1:21">
      <c r="A248" s="140" t="s">
        <v>449</v>
      </c>
      <c r="B248" s="141" t="s">
        <v>42</v>
      </c>
      <c r="C248" s="142">
        <v>56188.597399999853</v>
      </c>
      <c r="D248" s="143">
        <v>4.0000000000000002E-4</v>
      </c>
      <c r="E248" s="13">
        <f>+(C248-C$7)/C$8</f>
        <v>27781.288621216303</v>
      </c>
      <c r="F248" s="101">
        <f>ROUND(2*E248,0)/2-0.5</f>
        <v>27781</v>
      </c>
      <c r="G248" s="13">
        <f>+C248-(C$7+F248*C$8)</f>
        <v>0.12033133985096356</v>
      </c>
      <c r="H248" s="13"/>
      <c r="I248" s="13"/>
      <c r="J248" s="13"/>
      <c r="L248" s="13">
        <f>+G248</f>
        <v>0.12033133985096356</v>
      </c>
      <c r="M248" s="13"/>
      <c r="N248" s="13"/>
      <c r="O248" s="13">
        <f ca="1">+C$11+C$12*$F248</f>
        <v>0.15506804227682536</v>
      </c>
      <c r="P248" s="13">
        <f>+D$11+D$12*F248+D$13*F248^2</f>
        <v>0.11657463131683628</v>
      </c>
      <c r="Q248" s="15">
        <f>+C248-15018.5</f>
        <v>41170.097399999853</v>
      </c>
      <c r="S248" s="13">
        <f>+(P248-G248)^2</f>
        <v>1.4112859010384749E-5</v>
      </c>
      <c r="T248" s="13">
        <v>1</v>
      </c>
      <c r="U248" s="13">
        <f>+T248*S248</f>
        <v>1.4112859010384749E-5</v>
      </c>
    </row>
    <row r="249" spans="1:21">
      <c r="A249" s="140" t="s">
        <v>449</v>
      </c>
      <c r="B249" s="141" t="s">
        <v>40</v>
      </c>
      <c r="C249" s="142">
        <v>56190.471700000111</v>
      </c>
      <c r="D249" s="143">
        <v>8.0000000000000004E-4</v>
      </c>
      <c r="E249" s="13">
        <f>+(C249-C$7)/C$8</f>
        <v>27785.784230975642</v>
      </c>
      <c r="F249" s="101">
        <f>ROUND(2*E249,0)/2-0.5</f>
        <v>27785.5</v>
      </c>
      <c r="G249" s="13">
        <f>+C249-(C$7+F249*C$8)</f>
        <v>0.11850097010756144</v>
      </c>
      <c r="H249" s="13"/>
      <c r="I249" s="13"/>
      <c r="J249" s="13"/>
      <c r="L249" s="13">
        <f>+G249</f>
        <v>0.11850097010756144</v>
      </c>
      <c r="M249" s="13"/>
      <c r="N249" s="13"/>
      <c r="O249" s="13">
        <f ca="1">+C$11+C$12*$F249</f>
        <v>0.15489797570911557</v>
      </c>
      <c r="P249" s="13">
        <f>+D$11+D$12*F249+D$13*F249^2</f>
        <v>0.1165976353560451</v>
      </c>
      <c r="Q249" s="15">
        <f>+C249-15018.5</f>
        <v>41171.971700000111</v>
      </c>
      <c r="S249" s="13">
        <f>+(P249-G249)^2</f>
        <v>3.6226831763297745E-6</v>
      </c>
      <c r="T249" s="13">
        <v>1</v>
      </c>
      <c r="U249" s="13">
        <f>+T249*S249</f>
        <v>3.6226831763297745E-6</v>
      </c>
    </row>
    <row r="250" spans="1:21">
      <c r="A250" s="140" t="s">
        <v>449</v>
      </c>
      <c r="B250" s="141" t="s">
        <v>40</v>
      </c>
      <c r="C250" s="142">
        <v>56195.473600000143</v>
      </c>
      <c r="D250" s="143">
        <v>1.5E-3</v>
      </c>
      <c r="E250" s="13">
        <f>+(C250-C$7)/C$8</f>
        <v>27797.781558219027</v>
      </c>
      <c r="F250" s="101">
        <f>ROUND(2*E250,0)/2-0.5</f>
        <v>27797.5</v>
      </c>
      <c r="G250" s="13">
        <f>+C250-(C$7+F250*C$8)</f>
        <v>0.11738665014127037</v>
      </c>
      <c r="H250" s="13"/>
      <c r="I250" s="13"/>
      <c r="J250" s="13"/>
      <c r="L250" s="13">
        <f>+G250</f>
        <v>0.11738665014127037</v>
      </c>
      <c r="M250" s="13"/>
      <c r="N250" s="13"/>
      <c r="O250" s="13">
        <f ca="1">+C$11+C$12*$F250</f>
        <v>0.15444446486188923</v>
      </c>
      <c r="P250" s="13">
        <f>+D$11+D$12*F250+D$13*F250^2</f>
        <v>0.1166590093677444</v>
      </c>
      <c r="Q250" s="15">
        <f>+C250-15018.5</f>
        <v>41176.973600000143</v>
      </c>
      <c r="S250" s="13">
        <f>+(P250-G250)^2</f>
        <v>5.2946109529746779E-7</v>
      </c>
      <c r="T250" s="13">
        <v>1</v>
      </c>
      <c r="U250" s="13">
        <f>+T250*S250</f>
        <v>5.2946109529746779E-7</v>
      </c>
    </row>
    <row r="251" spans="1:21">
      <c r="A251" s="140" t="s">
        <v>449</v>
      </c>
      <c r="B251" s="141" t="s">
        <v>42</v>
      </c>
      <c r="C251" s="142">
        <v>56196.518499999773</v>
      </c>
      <c r="D251" s="143">
        <v>8.0000000000000004E-4</v>
      </c>
      <c r="E251" s="13">
        <f>+(C251-C$7)/C$8</f>
        <v>27800.287807290795</v>
      </c>
      <c r="F251" s="101">
        <f>ROUND(2*E251,0)/2-0.5</f>
        <v>27800</v>
      </c>
      <c r="G251" s="13">
        <f>+C251-(C$7+F251*C$8)</f>
        <v>0.11999199977435637</v>
      </c>
      <c r="H251" s="13"/>
      <c r="I251" s="13"/>
      <c r="J251" s="13"/>
      <c r="L251" s="13">
        <f>+G251</f>
        <v>0.11999199977435637</v>
      </c>
      <c r="M251" s="13"/>
      <c r="N251" s="13"/>
      <c r="O251" s="13">
        <f ca="1">+C$11+C$12*$F251</f>
        <v>0.15434998343538386</v>
      </c>
      <c r="P251" s="13">
        <f>+D$11+D$12*F251+D$13*F251^2</f>
        <v>0.11667180109560554</v>
      </c>
      <c r="Q251" s="15">
        <f>+C251-15018.5</f>
        <v>41178.018499999773</v>
      </c>
      <c r="S251" s="13">
        <f>+(P251-G251)^2</f>
        <v>1.1023719266378756E-5</v>
      </c>
      <c r="T251" s="13">
        <v>1</v>
      </c>
      <c r="U251" s="13">
        <f>+T251*S251</f>
        <v>1.1023719266378756E-5</v>
      </c>
    </row>
    <row r="252" spans="1:21">
      <c r="A252" s="140" t="s">
        <v>449</v>
      </c>
      <c r="B252" s="141" t="s">
        <v>40</v>
      </c>
      <c r="C252" s="142">
        <v>56200.480099999812</v>
      </c>
      <c r="D252" s="143">
        <v>1.2999999999999999E-3</v>
      </c>
      <c r="E252" s="13">
        <f>+(C252-C$7)/C$8</f>
        <v>27809.789918809929</v>
      </c>
      <c r="F252" s="101">
        <f>ROUND(2*E252,0)/2-0.5</f>
        <v>27809.5</v>
      </c>
      <c r="G252" s="13">
        <f>+C252-(C$7+F252*C$8)</f>
        <v>0.12087232981139096</v>
      </c>
      <c r="H252" s="13"/>
      <c r="I252" s="13"/>
      <c r="J252" s="13"/>
      <c r="L252" s="13">
        <f>+G252</f>
        <v>0.12087232981139096</v>
      </c>
      <c r="M252" s="13"/>
      <c r="N252" s="13"/>
      <c r="O252" s="13">
        <f ca="1">+C$11+C$12*$F252</f>
        <v>0.1539909540146629</v>
      </c>
      <c r="P252" s="13">
        <f>+D$11+D$12*F252+D$13*F252^2</f>
        <v>0.11672042688074173</v>
      </c>
      <c r="Q252" s="15">
        <f>+C252-15018.5</f>
        <v>41181.980099999812</v>
      </c>
      <c r="S252" s="13">
        <f>+(P252-G252)^2</f>
        <v>1.7238297945533608E-5</v>
      </c>
      <c r="T252" s="13">
        <v>1</v>
      </c>
      <c r="U252" s="13">
        <f>+T252*S252</f>
        <v>1.7238297945533608E-5</v>
      </c>
    </row>
    <row r="253" spans="1:21">
      <c r="A253" s="140" t="s">
        <v>449</v>
      </c>
      <c r="B253" s="141" t="s">
        <v>42</v>
      </c>
      <c r="C253" s="142">
        <v>56211.526599999983</v>
      </c>
      <c r="D253" s="143">
        <v>4.0000000000000002E-4</v>
      </c>
      <c r="E253" s="13">
        <f>+(C253-C$7)/C$8</f>
        <v>27836.285545550822</v>
      </c>
      <c r="F253" s="101">
        <f>ROUND(2*E253,0)/2-0.5</f>
        <v>27836</v>
      </c>
      <c r="G253" s="13">
        <f>+C253-(C$7+F253*C$8)</f>
        <v>0.11904903998220107</v>
      </c>
      <c r="H253" s="13"/>
      <c r="I253" s="13"/>
      <c r="J253" s="13"/>
      <c r="L253" s="13">
        <f>+G253</f>
        <v>0.11904903998220107</v>
      </c>
      <c r="M253" s="13"/>
      <c r="N253" s="13"/>
      <c r="O253" s="13">
        <f ca="1">+C$11+C$12*$F253</f>
        <v>0.15298945089370486</v>
      </c>
      <c r="P253" s="13">
        <f>+D$11+D$12*F253+D$13*F253^2</f>
        <v>0.116856211326803</v>
      </c>
      <c r="Q253" s="15">
        <f>+C253-15018.5</f>
        <v>41193.026599999983</v>
      </c>
      <c r="S253" s="13">
        <f>+(P253-G253)^2</f>
        <v>4.8084975119348768E-6</v>
      </c>
      <c r="T253" s="13">
        <v>1</v>
      </c>
      <c r="U253" s="13">
        <f>+T253*S253</f>
        <v>4.8084975119348768E-6</v>
      </c>
    </row>
    <row r="254" spans="1:21">
      <c r="A254" s="140" t="s">
        <v>449</v>
      </c>
      <c r="B254" s="141" t="s">
        <v>40</v>
      </c>
      <c r="C254" s="142">
        <v>56212.569199999794</v>
      </c>
      <c r="D254" s="143">
        <v>5.9999999999999995E-4</v>
      </c>
      <c r="E254" s="13">
        <f>+(C254-C$7)/C$8</f>
        <v>27838.786277948835</v>
      </c>
      <c r="F254" s="101">
        <f>ROUND(2*E254,0)/2-0.5</f>
        <v>27838.5</v>
      </c>
      <c r="G254" s="13">
        <f>+C254-(C$7+F254*C$8)</f>
        <v>0.11935438979708124</v>
      </c>
      <c r="H254" s="13"/>
      <c r="I254" s="13"/>
      <c r="J254" s="13"/>
      <c r="L254" s="13">
        <f>+G254</f>
        <v>0.11935438979708124</v>
      </c>
      <c r="M254" s="13"/>
      <c r="N254" s="13"/>
      <c r="O254" s="13">
        <f ca="1">+C$11+C$12*$F254</f>
        <v>0.15289496946719927</v>
      </c>
      <c r="P254" s="13">
        <f>+D$11+D$12*F254+D$13*F254^2</f>
        <v>0.11686903213105261</v>
      </c>
      <c r="Q254" s="15">
        <f>+C254-15018.5</f>
        <v>41194.069199999794</v>
      </c>
      <c r="S254" s="13">
        <f>+(P254-G254)^2</f>
        <v>6.1770027280872724E-6</v>
      </c>
      <c r="T254" s="13">
        <v>1</v>
      </c>
      <c r="U254" s="13">
        <f>+T254*S254</f>
        <v>6.1770027280872724E-6</v>
      </c>
    </row>
    <row r="255" spans="1:21">
      <c r="A255" s="140" t="s">
        <v>449</v>
      </c>
      <c r="B255" s="141" t="s">
        <v>42</v>
      </c>
      <c r="C255" s="142">
        <v>56213.611000000034</v>
      </c>
      <c r="D255" s="143">
        <v>4.0000000000000002E-4</v>
      </c>
      <c r="E255" s="13">
        <f>+(C255-C$7)/C$8</f>
        <v>27841.285091504673</v>
      </c>
      <c r="F255" s="101">
        <f>ROUND(2*E255,0)/2-0.5</f>
        <v>27841</v>
      </c>
      <c r="G255" s="13">
        <f>+C255-(C$7+F255*C$8)</f>
        <v>0.11885974003234878</v>
      </c>
      <c r="H255" s="13"/>
      <c r="I255" s="13"/>
      <c r="J255" s="13"/>
      <c r="L255" s="13">
        <f>+G255</f>
        <v>0.11885974003234878</v>
      </c>
      <c r="M255" s="13"/>
      <c r="N255" s="13"/>
      <c r="O255" s="13">
        <f ca="1">+C$11+C$12*$F255</f>
        <v>0.1528004880406939</v>
      </c>
      <c r="P255" s="13">
        <f>+D$11+D$12*F255+D$13*F255^2</f>
        <v>0.11688185482337937</v>
      </c>
      <c r="Q255" s="15">
        <f>+C255-15018.5</f>
        <v>41195.111000000034</v>
      </c>
      <c r="S255" s="13">
        <f>+(P255-G255)^2</f>
        <v>3.9120298998599664E-6</v>
      </c>
      <c r="T255" s="13">
        <v>1</v>
      </c>
      <c r="U255" s="13">
        <f>+T255*S255</f>
        <v>3.9120298998599664E-6</v>
      </c>
    </row>
    <row r="256" spans="1:21">
      <c r="A256" s="140" t="s">
        <v>449</v>
      </c>
      <c r="B256" s="141" t="s">
        <v>42</v>
      </c>
      <c r="C256" s="142">
        <v>56214.443899999838</v>
      </c>
      <c r="D256" s="143">
        <v>5.9999999999999995E-4</v>
      </c>
      <c r="E256" s="13">
        <f>+(C256-C$7)/C$8</f>
        <v>27843.282847129256</v>
      </c>
      <c r="F256" s="101">
        <f>ROUND(2*E256,0)/2-0.5</f>
        <v>27843</v>
      </c>
      <c r="G256" s="13">
        <f>+C256-(C$7+F256*C$8)</f>
        <v>0.11792401983984746</v>
      </c>
      <c r="H256" s="13"/>
      <c r="I256" s="13"/>
      <c r="J256" s="13"/>
      <c r="L256" s="13">
        <f>+G256</f>
        <v>0.11792401983984746</v>
      </c>
      <c r="M256" s="13"/>
      <c r="N256" s="13"/>
      <c r="O256" s="13">
        <f ca="1">+C$11+C$12*$F256</f>
        <v>0.15272490289948948</v>
      </c>
      <c r="P256" s="13">
        <f>+D$11+D$12*F256+D$13*F256^2</f>
        <v>0.11689211433665636</v>
      </c>
      <c r="Q256" s="15">
        <f>+C256-15018.5</f>
        <v>41195.943899999838</v>
      </c>
      <c r="S256" s="13">
        <f>+(P256-G256)^2</f>
        <v>1.0648289675160763E-6</v>
      </c>
      <c r="T256" s="13">
        <v>1</v>
      </c>
      <c r="U256" s="13">
        <f>+T256*S256</f>
        <v>1.0648289675160763E-6</v>
      </c>
    </row>
    <row r="257" spans="1:21">
      <c r="A257" s="140" t="s">
        <v>449</v>
      </c>
      <c r="B257" s="141" t="s">
        <v>40</v>
      </c>
      <c r="C257" s="142">
        <v>56225.495099999942</v>
      </c>
      <c r="D257" s="143">
        <v>1E-3</v>
      </c>
      <c r="E257" s="13">
        <f>+(C257-C$7)/C$8</f>
        <v>27869.789747073777</v>
      </c>
      <c r="F257" s="101">
        <f>ROUND(2*E257,0)/2-0.5</f>
        <v>27869.5</v>
      </c>
      <c r="G257" s="13">
        <f>+C257-(C$7+F257*C$8)</f>
        <v>0.12080072994285729</v>
      </c>
      <c r="H257" s="13"/>
      <c r="I257" s="13"/>
      <c r="J257" s="13"/>
      <c r="L257" s="13">
        <f>+G257</f>
        <v>0.12080072994285729</v>
      </c>
      <c r="M257" s="13"/>
      <c r="N257" s="13"/>
      <c r="O257" s="13">
        <f ca="1">+C$11+C$12*$F257</f>
        <v>0.15172339977853122</v>
      </c>
      <c r="P257" s="13">
        <f>+D$11+D$12*F257+D$13*F257^2</f>
        <v>0.11702816696519917</v>
      </c>
      <c r="Q257" s="15">
        <f>+C257-15018.5</f>
        <v>41206.995099999942</v>
      </c>
      <c r="S257" s="13">
        <f>+(P257-G257)^2</f>
        <v>1.4232231420396659E-5</v>
      </c>
      <c r="T257" s="13">
        <v>1</v>
      </c>
      <c r="U257" s="13">
        <f>+T257*S257</f>
        <v>1.4232231420396659E-5</v>
      </c>
    </row>
    <row r="258" spans="1:21">
      <c r="A258" s="140" t="s">
        <v>449</v>
      </c>
      <c r="B258" s="141" t="s">
        <v>42</v>
      </c>
      <c r="C258" s="142">
        <v>56226.534299999941</v>
      </c>
      <c r="D258" s="143">
        <v>5.0000000000000001E-4</v>
      </c>
      <c r="E258" s="13">
        <f>+(C258-C$7)/C$8</f>
        <v>27872.282324388645</v>
      </c>
      <c r="F258" s="101">
        <f>ROUND(2*E258,0)/2-0.5</f>
        <v>27872</v>
      </c>
      <c r="G258" s="13">
        <f>+C258-(C$7+F258*C$8)</f>
        <v>0.11770607993821613</v>
      </c>
      <c r="H258" s="13"/>
      <c r="I258" s="13"/>
      <c r="J258" s="13"/>
      <c r="L258" s="13">
        <f>+G258</f>
        <v>0.11770607993821613</v>
      </c>
      <c r="M258" s="13"/>
      <c r="N258" s="13"/>
      <c r="O258" s="13">
        <f ca="1">+C$11+C$12*$F258</f>
        <v>0.15162891835202585</v>
      </c>
      <c r="P258" s="13">
        <f>+D$11+D$12*F258+D$13*F258^2</f>
        <v>0.11704101306968288</v>
      </c>
      <c r="Q258" s="15">
        <f>+C258-15018.5</f>
        <v>41208.034299999941</v>
      </c>
      <c r="S258" s="13">
        <f>+(P258-G258)^2</f>
        <v>4.4231393962062474E-7</v>
      </c>
      <c r="T258" s="13">
        <v>1</v>
      </c>
      <c r="U258" s="13">
        <f>+T258*S258</f>
        <v>4.4231393962062474E-7</v>
      </c>
    </row>
    <row r="259" spans="1:21">
      <c r="A259" s="140" t="s">
        <v>449</v>
      </c>
      <c r="B259" s="141" t="s">
        <v>40</v>
      </c>
      <c r="C259" s="142">
        <v>56227.579700000118</v>
      </c>
      <c r="D259" s="143">
        <v>2.9999999999999997E-4</v>
      </c>
      <c r="E259" s="13">
        <f>+(C259-C$7)/C$8</f>
        <v>27874.789772738728</v>
      </c>
      <c r="F259" s="101">
        <f>ROUND(2*E259,0)/2-0.5</f>
        <v>27874.5</v>
      </c>
      <c r="G259" s="13">
        <f>+C259-(C$7+F259*C$8)</f>
        <v>0.12081143011891982</v>
      </c>
      <c r="H259" s="13"/>
      <c r="I259" s="13"/>
      <c r="J259" s="13"/>
      <c r="L259" s="13">
        <f>+G259</f>
        <v>0.12081143011891982</v>
      </c>
      <c r="M259" s="13"/>
      <c r="N259" s="13"/>
      <c r="O259" s="13">
        <f ca="1">+C$11+C$12*$F259</f>
        <v>0.15153443692552027</v>
      </c>
      <c r="P259" s="13">
        <f>+D$11+D$12*F259+D$13*F259^2</f>
        <v>0.11705386106224377</v>
      </c>
      <c r="Q259" s="15">
        <f>+C259-15018.5</f>
        <v>41209.079700000118</v>
      </c>
      <c r="S259" s="13">
        <f>+(P259-G259)^2</f>
        <v>1.4119325215689273E-5</v>
      </c>
      <c r="T259" s="13">
        <v>1</v>
      </c>
      <c r="U259" s="13">
        <f>+T259*S259</f>
        <v>1.4119325215689273E-5</v>
      </c>
    </row>
    <row r="260" spans="1:21">
      <c r="A260" s="140" t="s">
        <v>449</v>
      </c>
      <c r="B260" s="141" t="s">
        <v>42</v>
      </c>
      <c r="C260" s="142">
        <v>56229.456100000069</v>
      </c>
      <c r="D260" s="143">
        <v>1.6999999999999999E-3</v>
      </c>
      <c r="E260" s="13">
        <f>+(C260-C$7)/C$8</f>
        <v>27879.290419460722</v>
      </c>
      <c r="F260" s="101">
        <f>ROUND(2*E260,0)/2-0.5</f>
        <v>27879</v>
      </c>
      <c r="G260" s="13">
        <f>+C260-(C$7+F260*C$8)</f>
        <v>0.12108106006780872</v>
      </c>
      <c r="H260" s="13"/>
      <c r="I260" s="13"/>
      <c r="J260" s="13"/>
      <c r="L260" s="13">
        <f>+G260</f>
        <v>0.12108106006780872</v>
      </c>
      <c r="M260" s="13"/>
      <c r="N260" s="13"/>
      <c r="O260" s="13">
        <f ca="1">+C$11+C$12*$F260</f>
        <v>0.15136437035781047</v>
      </c>
      <c r="P260" s="13">
        <f>+D$11+D$12*F260+D$13*F260^2</f>
        <v>0.11707699220680784</v>
      </c>
      <c r="Q260" s="15">
        <f>+C260-15018.5</f>
        <v>41210.956100000069</v>
      </c>
      <c r="S260" s="13">
        <f>+(P260-G260)^2</f>
        <v>1.6032559435500178E-5</v>
      </c>
      <c r="T260" s="13">
        <v>1</v>
      </c>
      <c r="U260" s="13">
        <f>+T260*S260</f>
        <v>1.6032559435500178E-5</v>
      </c>
    </row>
    <row r="261" spans="1:21">
      <c r="A261" s="110" t="s">
        <v>190</v>
      </c>
      <c r="B261" s="111" t="s">
        <v>42</v>
      </c>
      <c r="C261" s="112">
        <v>56231.9565</v>
      </c>
      <c r="D261" s="112">
        <v>2.0000000000000001E-4</v>
      </c>
      <c r="E261" s="13">
        <f>+(C261-C$7)/C$8</f>
        <v>27885.287763877513</v>
      </c>
      <c r="F261" s="101">
        <f>ROUND(2*E261,0)/2-0.5</f>
        <v>27885</v>
      </c>
      <c r="G261" s="13">
        <f>+C261-(C$7+F261*C$8)</f>
        <v>0.11997390000033192</v>
      </c>
      <c r="H261" s="13"/>
      <c r="I261" s="13"/>
      <c r="J261" s="13"/>
      <c r="K261" s="13">
        <f>+G261</f>
        <v>0.11997390000033192</v>
      </c>
      <c r="L261" s="13"/>
      <c r="M261" s="13"/>
      <c r="N261" s="13"/>
      <c r="O261" s="13">
        <f ca="1">+C$11+C$12*$F261</f>
        <v>0.15113761493419742</v>
      </c>
      <c r="P261" s="13">
        <f>+D$11+D$12*F261+D$13*F261^2</f>
        <v>0.11710784324880223</v>
      </c>
      <c r="Q261" s="15">
        <f>+C261-15018.5</f>
        <v>41213.4565</v>
      </c>
      <c r="R261" t="s">
        <v>56</v>
      </c>
      <c r="S261" s="13">
        <f>+(P261-G261)^2</f>
        <v>8.2142813029889266E-6</v>
      </c>
      <c r="T261" s="13">
        <v>1</v>
      </c>
      <c r="U261" s="13">
        <f>+T261*S261</f>
        <v>8.2142813029889266E-6</v>
      </c>
    </row>
    <row r="262" spans="1:21">
      <c r="A262" s="140" t="s">
        <v>449</v>
      </c>
      <c r="B262" s="141" t="s">
        <v>42</v>
      </c>
      <c r="C262" s="142">
        <v>56236.541900000069</v>
      </c>
      <c r="D262" s="143">
        <v>1E-3</v>
      </c>
      <c r="E262" s="13">
        <f>+(C262-C$7)/C$8</f>
        <v>27896.286093380764</v>
      </c>
      <c r="F262" s="101">
        <f>ROUND(2*E262,0)/2-0.5</f>
        <v>27896</v>
      </c>
      <c r="G262" s="13">
        <f>+C262-(C$7+F262*C$8)</f>
        <v>0.11927744006970897</v>
      </c>
      <c r="H262" s="13"/>
      <c r="I262" s="13"/>
      <c r="J262" s="13"/>
      <c r="L262" s="13">
        <f>+G262</f>
        <v>0.11927744006970897</v>
      </c>
      <c r="M262" s="13"/>
      <c r="N262" s="13"/>
      <c r="O262" s="13">
        <f ca="1">+C$11+C$12*$F262</f>
        <v>0.15072189665757318</v>
      </c>
      <c r="P262" s="13">
        <f>+D$11+D$12*F262+D$13*F262^2</f>
        <v>0.11716443173809307</v>
      </c>
      <c r="Q262" s="15">
        <f>+C262-15018.5</f>
        <v>41218.041900000069</v>
      </c>
      <c r="S262" s="13">
        <f>+(P262-G262)^2</f>
        <v>4.4648042094782131E-6</v>
      </c>
      <c r="T262" s="13">
        <v>1</v>
      </c>
      <c r="U262" s="13">
        <f>+T262*S262</f>
        <v>4.4648042094782131E-6</v>
      </c>
    </row>
    <row r="263" spans="1:21">
      <c r="A263" s="140" t="s">
        <v>449</v>
      </c>
      <c r="B263" s="141" t="s">
        <v>42</v>
      </c>
      <c r="C263" s="142">
        <v>56239.459700000007</v>
      </c>
      <c r="D263" s="143">
        <v>8.0000000000000004E-4</v>
      </c>
      <c r="E263" s="13">
        <f>+(C263-C$7)/C$8</f>
        <v>27903.284594236393</v>
      </c>
      <c r="F263" s="101">
        <f>ROUND(2*E263,0)/2-0.5</f>
        <v>27903</v>
      </c>
      <c r="G263" s="13">
        <f>+C263-(C$7+F263*C$8)</f>
        <v>0.1186524200020358</v>
      </c>
      <c r="H263" s="13"/>
      <c r="I263" s="13"/>
      <c r="J263" s="13"/>
      <c r="L263" s="13">
        <f>+G263</f>
        <v>0.1186524200020358</v>
      </c>
      <c r="M263" s="13"/>
      <c r="N263" s="13"/>
      <c r="O263" s="13">
        <f ca="1">+C$11+C$12*$F263</f>
        <v>0.1504573486633578</v>
      </c>
      <c r="P263" s="13">
        <f>+D$11+D$12*F263+D$13*F263^2</f>
        <v>0.11720046162673242</v>
      </c>
      <c r="Q263" s="15">
        <f>+C263-15018.5</f>
        <v>41220.959700000007</v>
      </c>
      <c r="S263" s="13">
        <f>+(P263-G263)^2</f>
        <v>2.1081831236136159E-6</v>
      </c>
      <c r="T263" s="13">
        <v>1</v>
      </c>
      <c r="U263" s="13">
        <f>+T263*S263</f>
        <v>2.1081831236136159E-6</v>
      </c>
    </row>
    <row r="264" spans="1:21">
      <c r="A264" s="140" t="s">
        <v>449</v>
      </c>
      <c r="B264" s="141" t="s">
        <v>40</v>
      </c>
      <c r="C264" s="142">
        <v>56240.507300000172</v>
      </c>
      <c r="D264" s="143">
        <v>5.9999999999999995E-4</v>
      </c>
      <c r="E264" s="13">
        <f>+(C264-C$7)/C$8</f>
        <v>27905.797319405243</v>
      </c>
      <c r="F264" s="101">
        <f>ROUND(2*E264,0)/2-0.5</f>
        <v>27905.5</v>
      </c>
      <c r="G264" s="13">
        <f>+C264-(C$7+F264*C$8)</f>
        <v>0.12395777017081855</v>
      </c>
      <c r="H264" s="13"/>
      <c r="I264" s="13"/>
      <c r="J264" s="13"/>
      <c r="L264" s="13">
        <f>+G264</f>
        <v>0.12395777017081855</v>
      </c>
      <c r="M264" s="13"/>
      <c r="N264" s="13"/>
      <c r="O264" s="13">
        <f ca="1">+C$11+C$12*$F264</f>
        <v>0.15036286723685244</v>
      </c>
      <c r="P264" s="13">
        <f>+D$11+D$12*F264+D$13*F264^2</f>
        <v>0.11721333303145025</v>
      </c>
      <c r="Q264" s="15">
        <f>+C264-15018.5</f>
        <v>41222.007300000172</v>
      </c>
      <c r="S264" s="13">
        <f>+(P264-G264)^2</f>
        <v>4.5487432326890467E-5</v>
      </c>
      <c r="T264" s="13">
        <v>1</v>
      </c>
      <c r="U264" s="13">
        <f>+T264*S264</f>
        <v>4.5487432326890467E-5</v>
      </c>
    </row>
    <row r="265" spans="1:21">
      <c r="A265" s="140" t="s">
        <v>449</v>
      </c>
      <c r="B265" s="141" t="s">
        <v>40</v>
      </c>
      <c r="C265" s="142">
        <v>56241.339499999769</v>
      </c>
      <c r="D265" s="143">
        <v>8.9999999999999998E-4</v>
      </c>
      <c r="E265" s="13">
        <f>+(C265-C$7)/C$8</f>
        <v>27907.793396041532</v>
      </c>
      <c r="F265" s="101">
        <f>ROUND(2*E265,0)/2-0.5</f>
        <v>27907.5</v>
      </c>
      <c r="G265" s="13">
        <f>+C265-(C$7+F265*C$8)</f>
        <v>0.12232204976317007</v>
      </c>
      <c r="H265" s="13"/>
      <c r="I265" s="13"/>
      <c r="J265" s="13"/>
      <c r="L265" s="13">
        <f>+G265</f>
        <v>0.12232204976317007</v>
      </c>
      <c r="M265" s="13"/>
      <c r="N265" s="13"/>
      <c r="O265" s="13">
        <f ca="1">+C$11+C$12*$F265</f>
        <v>0.15028728209564801</v>
      </c>
      <c r="P265" s="13">
        <f>+D$11+D$12*F265+D$13*F265^2</f>
        <v>0.11722363151464008</v>
      </c>
      <c r="Q265" s="15">
        <f>+C265-15018.5</f>
        <v>41222.839499999769</v>
      </c>
      <c r="S265" s="13">
        <f>+(P265-G265)^2</f>
        <v>2.5993868636943668E-5</v>
      </c>
      <c r="T265" s="13">
        <v>1</v>
      </c>
      <c r="U265" s="13">
        <f>+T265*S265</f>
        <v>2.5993868636943668E-5</v>
      </c>
    </row>
    <row r="266" spans="1:21">
      <c r="A266" s="140" t="s">
        <v>449</v>
      </c>
      <c r="B266" s="141" t="s">
        <v>42</v>
      </c>
      <c r="C266" s="142">
        <v>56241.546600000001</v>
      </c>
      <c r="D266" s="143">
        <v>4.0000000000000002E-4</v>
      </c>
      <c r="E266" s="13">
        <f>+(C266-C$7)/C$8</f>
        <v>27908.290136575102</v>
      </c>
      <c r="F266" s="101">
        <f>ROUND(2*E266,0)/2-0.5</f>
        <v>27908</v>
      </c>
      <c r="G266" s="13">
        <f>+C266-(C$7+F266*C$8)</f>
        <v>0.12096312000358012</v>
      </c>
      <c r="H266" s="13"/>
      <c r="I266" s="13"/>
      <c r="J266" s="13"/>
      <c r="L266" s="13">
        <f>+G266</f>
        <v>0.12096312000358012</v>
      </c>
      <c r="M266" s="13"/>
      <c r="N266" s="13"/>
      <c r="O266" s="13">
        <f ca="1">+C$11+C$12*$F266</f>
        <v>0.15026838581034685</v>
      </c>
      <c r="P266" s="13">
        <f>+D$11+D$12*F266+D$13*F266^2</f>
        <v>0.11722620632424524</v>
      </c>
      <c r="Q266" s="15">
        <f>+C266-15018.5</f>
        <v>41223.046600000001</v>
      </c>
      <c r="S266" s="13">
        <f>+(P266-G266)^2</f>
        <v>1.3964523846800109E-5</v>
      </c>
      <c r="T266" s="13">
        <v>1</v>
      </c>
      <c r="U266" s="13">
        <f>+T266*S266</f>
        <v>1.3964523846800109E-5</v>
      </c>
    </row>
    <row r="267" spans="1:21">
      <c r="A267" s="140" t="s">
        <v>449</v>
      </c>
      <c r="B267" s="141" t="s">
        <v>42</v>
      </c>
      <c r="C267" s="142">
        <v>56242.37919999985</v>
      </c>
      <c r="D267" s="143">
        <v>5.0000000000000001E-4</v>
      </c>
      <c r="E267" s="13">
        <f>+(C267-C$7)/C$8</f>
        <v>27910.287172633594</v>
      </c>
      <c r="F267" s="101">
        <f>ROUND(2*E267,0)/2-0.5</f>
        <v>27910</v>
      </c>
      <c r="G267" s="13">
        <f>+C267-(C$7+F267*C$8)</f>
        <v>0.11972739984776126</v>
      </c>
      <c r="H267" s="13"/>
      <c r="I267" s="13"/>
      <c r="J267" s="13"/>
      <c r="L267" s="13">
        <f>+G267</f>
        <v>0.11972739984776126</v>
      </c>
      <c r="M267" s="13"/>
      <c r="N267" s="13"/>
      <c r="O267" s="13">
        <f ca="1">+C$11+C$12*$F267</f>
        <v>0.15019280066914242</v>
      </c>
      <c r="P267" s="13">
        <f>+D$11+D$12*F267+D$13*F267^2</f>
        <v>0.1172365063178968</v>
      </c>
      <c r="Q267" s="15">
        <f>+C267-15018.5</f>
        <v>41223.87919999985</v>
      </c>
      <c r="S267" s="13">
        <f>+(P267-G267)^2</f>
        <v>6.2045505771206586E-6</v>
      </c>
      <c r="T267" s="13">
        <v>1</v>
      </c>
      <c r="U267" s="13">
        <f>+T267*S267</f>
        <v>6.2045505771206586E-6</v>
      </c>
    </row>
    <row r="268" spans="1:21">
      <c r="A268" s="140" t="s">
        <v>449</v>
      </c>
      <c r="B268" s="141" t="s">
        <v>40</v>
      </c>
      <c r="C268" s="142">
        <v>56242.589900000021</v>
      </c>
      <c r="D268" s="143">
        <v>5.9999999999999995E-4</v>
      </c>
      <c r="E268" s="13">
        <f>+(C268-C$7)/C$8</f>
        <v>27910.792547961413</v>
      </c>
      <c r="F268" s="101">
        <f>ROUND(2*E268,0)/2-0.5</f>
        <v>27910.5</v>
      </c>
      <c r="G268" s="13">
        <f>+C268-(C$7+F268*C$8)</f>
        <v>0.12196847001905553</v>
      </c>
      <c r="H268" s="13"/>
      <c r="I268" s="13"/>
      <c r="J268" s="13"/>
      <c r="L268" s="13">
        <f>+G268</f>
        <v>0.12196847001905553</v>
      </c>
      <c r="M268" s="13"/>
      <c r="N268" s="13"/>
      <c r="O268" s="13">
        <f ca="1">+C$11+C$12*$F268</f>
        <v>0.15017390438384148</v>
      </c>
      <c r="P268" s="13">
        <f>+D$11+D$12*F268+D$13*F268^2</f>
        <v>0.11723908150511742</v>
      </c>
      <c r="Q268" s="15">
        <f>+C268-15018.5</f>
        <v>41224.089900000021</v>
      </c>
      <c r="S268" s="13">
        <f>+(P268-G268)^2</f>
        <v>2.2367115715769775E-5</v>
      </c>
      <c r="T268" s="13">
        <v>1</v>
      </c>
      <c r="U268" s="13">
        <f>+T268*S268</f>
        <v>2.2367115715769775E-5</v>
      </c>
    </row>
    <row r="269" spans="1:21">
      <c r="A269" s="140" t="s">
        <v>449</v>
      </c>
      <c r="B269" s="141" t="s">
        <v>40</v>
      </c>
      <c r="C269" s="142">
        <v>56243.42379999999</v>
      </c>
      <c r="D269" s="143">
        <v>1.4E-3</v>
      </c>
      <c r="E269" s="13">
        <f>+(C269-C$7)/C$8</f>
        <v>27912.792702140388</v>
      </c>
      <c r="F269" s="101">
        <f>ROUND(2*E269,0)/2-0.5</f>
        <v>27912.5</v>
      </c>
      <c r="G269" s="13">
        <f>+C269-(C$7+F269*C$8)</f>
        <v>0.12203274999046698</v>
      </c>
      <c r="H269" s="13"/>
      <c r="I269" s="13"/>
      <c r="J269" s="13"/>
      <c r="L269" s="13">
        <f>+G269</f>
        <v>0.12203274999046698</v>
      </c>
      <c r="M269" s="13"/>
      <c r="N269" s="13"/>
      <c r="O269" s="13">
        <f ca="1">+C$11+C$12*$F269</f>
        <v>0.15009831924263706</v>
      </c>
      <c r="P269" s="13">
        <f>+D$11+D$12*F269+D$13*F269^2</f>
        <v>0.11724938300923071</v>
      </c>
      <c r="Q269" s="15">
        <f>+C269-15018.5</f>
        <v>41224.92379999999</v>
      </c>
      <c r="S269" s="13">
        <f>+(P269-G269)^2</f>
        <v>2.2880599677181387E-5</v>
      </c>
      <c r="T269" s="13">
        <v>1</v>
      </c>
      <c r="U269" s="13">
        <f>+T269*S269</f>
        <v>2.2880599677181387E-5</v>
      </c>
    </row>
    <row r="270" spans="1:21">
      <c r="A270" s="140" t="s">
        <v>449</v>
      </c>
      <c r="B270" s="141" t="s">
        <v>40</v>
      </c>
      <c r="C270" s="142">
        <v>56244.675799999852</v>
      </c>
      <c r="D270" s="143">
        <v>5.0000000000000001E-4</v>
      </c>
      <c r="E270" s="13">
        <f>+(C270-C$7)/C$8</f>
        <v>27915.79569174573</v>
      </c>
      <c r="F270" s="101">
        <f>ROUND(2*E270,0)/2-0.5</f>
        <v>27915.5</v>
      </c>
      <c r="G270" s="13">
        <f>+C270-(C$7+F270*C$8)</f>
        <v>0.12327916984941112</v>
      </c>
      <c r="H270" s="13"/>
      <c r="I270" s="13"/>
      <c r="J270" s="13"/>
      <c r="L270" s="13">
        <f>+G270</f>
        <v>0.12327916984941112</v>
      </c>
      <c r="M270" s="13"/>
      <c r="N270" s="13"/>
      <c r="O270" s="13">
        <f ca="1">+C$11+C$12*$F270</f>
        <v>0.14998494153083053</v>
      </c>
      <c r="P270" s="13">
        <f>+D$11+D$12*F270+D$13*F270^2</f>
        <v>0.11726483753109326</v>
      </c>
      <c r="Q270" s="15">
        <f>+C270-15018.5</f>
        <v>41226.175799999852</v>
      </c>
      <c r="S270" s="13">
        <f>+(P270-G270)^2</f>
        <v>3.6172193235162631E-5</v>
      </c>
      <c r="T270" s="13">
        <v>1</v>
      </c>
      <c r="U270" s="13">
        <f>+T270*S270</f>
        <v>3.6172193235162631E-5</v>
      </c>
    </row>
    <row r="271" spans="1:21">
      <c r="A271" s="140" t="s">
        <v>449</v>
      </c>
      <c r="B271" s="141" t="s">
        <v>40</v>
      </c>
      <c r="C271" s="142">
        <v>56245.508400000166</v>
      </c>
      <c r="D271" s="143">
        <v>1.1999999999999999E-3</v>
      </c>
      <c r="E271" s="13">
        <f>+(C271-C$7)/C$8</f>
        <v>27917.792727805339</v>
      </c>
      <c r="F271" s="101">
        <f>ROUND(2*E271,0)/2-0.5</f>
        <v>27917.5</v>
      </c>
      <c r="G271" s="13">
        <f>+C271-(C$7+F271*C$8)</f>
        <v>0.12204345016652951</v>
      </c>
      <c r="H271" s="13"/>
      <c r="I271" s="13"/>
      <c r="J271" s="13"/>
      <c r="L271" s="13">
        <f>+G271</f>
        <v>0.12204345016652951</v>
      </c>
      <c r="M271" s="13"/>
      <c r="N271" s="13"/>
      <c r="O271" s="13">
        <f ca="1">+C$11+C$12*$F271</f>
        <v>0.1499093563896261</v>
      </c>
      <c r="P271" s="13">
        <f>+D$11+D$12*F271+D$13*F271^2</f>
        <v>0.11727514205613004</v>
      </c>
      <c r="Q271" s="15">
        <f>+C271-15018.5</f>
        <v>41227.008400000166</v>
      </c>
      <c r="S271" s="13">
        <f>+(P271-G271)^2</f>
        <v>2.2736762235701329E-5</v>
      </c>
      <c r="T271" s="13">
        <v>1</v>
      </c>
      <c r="U271" s="13">
        <f>+T271*S271</f>
        <v>2.2736762235701329E-5</v>
      </c>
    </row>
    <row r="272" spans="1:21">
      <c r="A272" s="140" t="s">
        <v>449</v>
      </c>
      <c r="B272" s="141" t="s">
        <v>40</v>
      </c>
      <c r="C272" s="142">
        <v>56246.341399999801</v>
      </c>
      <c r="D272" s="143">
        <v>6.9999999999999999E-4</v>
      </c>
      <c r="E272" s="13">
        <f>+(C272-C$7)/C$8</f>
        <v>27919.790723284917</v>
      </c>
      <c r="F272" s="101">
        <f>ROUND(2*E272,0)/2-0.5</f>
        <v>27919.5</v>
      </c>
      <c r="G272" s="13">
        <f>+C272-(C$7+F272*C$8)</f>
        <v>0.12120772979687899</v>
      </c>
      <c r="H272" s="13"/>
      <c r="I272" s="13"/>
      <c r="J272" s="13"/>
      <c r="L272" s="13">
        <f>+G272</f>
        <v>0.12120772979687899</v>
      </c>
      <c r="M272" s="13"/>
      <c r="N272" s="13"/>
      <c r="O272" s="13">
        <f ca="1">+C$11+C$12*$F272</f>
        <v>0.14983377124842168</v>
      </c>
      <c r="P272" s="13">
        <f>+D$11+D$12*F272+D$13*F272^2</f>
        <v>0.1172854477895362</v>
      </c>
      <c r="Q272" s="15">
        <f>+C272-15018.5</f>
        <v>41227.841399999801</v>
      </c>
      <c r="S272" s="13">
        <f>+(P272-G272)^2</f>
        <v>1.5384296145125004E-5</v>
      </c>
      <c r="T272" s="13">
        <v>1</v>
      </c>
      <c r="U272" s="13">
        <f>+T272*S272</f>
        <v>1.5384296145125004E-5</v>
      </c>
    </row>
    <row r="273" spans="1:21">
      <c r="A273" s="140" t="s">
        <v>449</v>
      </c>
      <c r="B273" s="141" t="s">
        <v>42</v>
      </c>
      <c r="C273" s="142">
        <v>56246.54879999999</v>
      </c>
      <c r="D273" s="143">
        <v>2.9999999999999997E-4</v>
      </c>
      <c r="E273" s="13">
        <f>+(C273-C$7)/C$8</f>
        <v>27920.288183384582</v>
      </c>
      <c r="F273" s="101">
        <f>ROUND(2*E273,0)/2-0.5</f>
        <v>27920</v>
      </c>
      <c r="G273" s="13">
        <f>+C273-(C$7+F273*C$8)</f>
        <v>0.12014879998605466</v>
      </c>
      <c r="H273" s="13"/>
      <c r="I273" s="13"/>
      <c r="J273" s="13"/>
      <c r="L273" s="13">
        <f>+G273</f>
        <v>0.12014879998605466</v>
      </c>
      <c r="M273" s="13"/>
      <c r="N273" s="13"/>
      <c r="O273" s="13">
        <f ca="1">+C$11+C$12*$F273</f>
        <v>0.14981487496312051</v>
      </c>
      <c r="P273" s="13">
        <f>+D$11+D$12*F273+D$13*F273^2</f>
        <v>0.11728802441169546</v>
      </c>
      <c r="Q273" s="15">
        <f>+C273-15018.5</f>
        <v>41228.04879999999</v>
      </c>
      <c r="S273" s="13">
        <f>+(P273-G273)^2</f>
        <v>8.1840368868501823E-6</v>
      </c>
      <c r="T273" s="13">
        <v>1</v>
      </c>
      <c r="U273" s="13">
        <f>+T273*S273</f>
        <v>8.1840368868501823E-6</v>
      </c>
    </row>
    <row r="274" spans="1:21">
      <c r="A274" s="140" t="s">
        <v>449</v>
      </c>
      <c r="B274" s="141" t="s">
        <v>40</v>
      </c>
      <c r="C274" s="142">
        <v>56247.589800000191</v>
      </c>
      <c r="D274" s="143">
        <v>1.5E-3</v>
      </c>
      <c r="E274" s="13">
        <f>+(C274-C$7)/C$8</f>
        <v>27922.785078097131</v>
      </c>
      <c r="F274" s="101">
        <f>ROUND(2*E274,0)/2-0.5</f>
        <v>27922.5</v>
      </c>
      <c r="G274" s="13">
        <f>+C274-(C$7+F274*C$8)</f>
        <v>0.11885415019060019</v>
      </c>
      <c r="H274" s="13"/>
      <c r="I274" s="13"/>
      <c r="J274" s="13"/>
      <c r="L274" s="13">
        <f>+G274</f>
        <v>0.11885415019060019</v>
      </c>
      <c r="M274" s="13"/>
      <c r="N274" s="13"/>
      <c r="O274" s="13">
        <f ca="1">+C$11+C$12*$F274</f>
        <v>0.14972039353661515</v>
      </c>
      <c r="P274" s="13">
        <f>+D$11+D$12*F274+D$13*F274^2</f>
        <v>0.11730090865533806</v>
      </c>
      <c r="Q274" s="15">
        <f>+C274-15018.5</f>
        <v>41229.089800000191</v>
      </c>
      <c r="S274" s="13">
        <f>+(P274-G274)^2</f>
        <v>2.4125592668634805E-6</v>
      </c>
      <c r="T274" s="13">
        <v>1</v>
      </c>
      <c r="U274" s="13">
        <f>+T274*S274</f>
        <v>2.4125592668634805E-6</v>
      </c>
    </row>
    <row r="275" spans="1:21">
      <c r="A275" s="140" t="s">
        <v>449</v>
      </c>
      <c r="B275" s="141" t="s">
        <v>40</v>
      </c>
      <c r="C275" s="142">
        <v>56248.426700000186</v>
      </c>
      <c r="D275" s="143">
        <v>8.9999999999999998E-4</v>
      </c>
      <c r="E275" s="13">
        <f>+(C275-C$7)/C$8</f>
        <v>27924.792427938166</v>
      </c>
      <c r="F275" s="101">
        <f>ROUND(2*E275,0)/2-0.5</f>
        <v>27924.5</v>
      </c>
      <c r="G275" s="13">
        <f>+C275-(C$7+F275*C$8)</f>
        <v>0.12191843018808868</v>
      </c>
      <c r="H275" s="13"/>
      <c r="I275" s="13"/>
      <c r="J275" s="13"/>
      <c r="L275" s="13">
        <f>+G275</f>
        <v>0.12191843018808868</v>
      </c>
      <c r="M275" s="13"/>
      <c r="N275" s="13"/>
      <c r="O275" s="13">
        <f ca="1">+C$11+C$12*$F275</f>
        <v>0.14964480839541072</v>
      </c>
      <c r="P275" s="13">
        <f>+D$11+D$12*F275+D$13*F275^2</f>
        <v>0.1173112174096677</v>
      </c>
      <c r="Q275" s="15">
        <f>+C275-15018.5</f>
        <v>41229.926700000186</v>
      </c>
      <c r="S275" s="13">
        <f>+(P275-G275)^2</f>
        <v>2.1226409585645565E-5</v>
      </c>
      <c r="T275" s="13">
        <v>1</v>
      </c>
      <c r="U275" s="13">
        <f>+T275*S275</f>
        <v>2.1226409585645565E-5</v>
      </c>
    </row>
    <row r="276" spans="1:21">
      <c r="A276" s="140" t="s">
        <v>449</v>
      </c>
      <c r="B276" s="141" t="s">
        <v>42</v>
      </c>
      <c r="C276" s="142">
        <v>56249.467999999877</v>
      </c>
      <c r="D276" s="143">
        <v>5.0000000000000001E-4</v>
      </c>
      <c r="E276" s="13">
        <f>+(C276-C$7)/C$8</f>
        <v>27927.290042215693</v>
      </c>
      <c r="F276" s="101">
        <f>ROUND(2*E276,0)/2-0.5</f>
        <v>27927</v>
      </c>
      <c r="G276" s="13">
        <f>+C276-(C$7+F276*C$8)</f>
        <v>0.12092377987573855</v>
      </c>
      <c r="H276" s="13"/>
      <c r="I276" s="13"/>
      <c r="J276" s="13"/>
      <c r="L276" s="13">
        <f>+G276</f>
        <v>0.12092377987573855</v>
      </c>
      <c r="M276" s="13"/>
      <c r="N276" s="13"/>
      <c r="O276" s="13">
        <f ca="1">+C$11+C$12*$F276</f>
        <v>0.14955032696890513</v>
      </c>
      <c r="P276" s="13">
        <f>+D$11+D$12*F276+D$13*F276^2</f>
        <v>0.1173241050518492</v>
      </c>
      <c r="Q276" s="15">
        <f>+C276-15018.5</f>
        <v>41230.967999999877</v>
      </c>
      <c r="S276" s="13">
        <f>+(P276-G276)^2</f>
        <v>1.2957658837742771E-5</v>
      </c>
      <c r="T276" s="13">
        <v>1</v>
      </c>
      <c r="U276" s="13">
        <f>+T276*S276</f>
        <v>1.2957658837742771E-5</v>
      </c>
    </row>
    <row r="277" spans="1:21">
      <c r="A277" s="140" t="s">
        <v>449</v>
      </c>
      <c r="B277" s="141" t="s">
        <v>40</v>
      </c>
      <c r="C277" s="142">
        <v>56250.511299999896</v>
      </c>
      <c r="D277" s="143">
        <v>8.0000000000000004E-4</v>
      </c>
      <c r="E277" s="13">
        <f>+(C277-C$7)/C$8</f>
        <v>27929.792453602</v>
      </c>
      <c r="F277" s="101">
        <f>ROUND(2*E277,0)/2-0.5</f>
        <v>27929.5</v>
      </c>
      <c r="G277" s="13">
        <f>+C277-(C$7+F277*C$8)</f>
        <v>0.12192912989121396</v>
      </c>
      <c r="H277" s="13"/>
      <c r="I277" s="13"/>
      <c r="J277" s="13"/>
      <c r="L277" s="13">
        <f>+G277</f>
        <v>0.12192912989121396</v>
      </c>
      <c r="M277" s="13"/>
      <c r="N277" s="13"/>
      <c r="O277" s="13">
        <f ca="1">+C$11+C$12*$F277</f>
        <v>0.14945584554239977</v>
      </c>
      <c r="P277" s="13">
        <f>+D$11+D$12*F277+D$13*F277^2</f>
        <v>0.11733699458210788</v>
      </c>
      <c r="Q277" s="15">
        <f>+C277-15018.5</f>
        <v>41232.011299999896</v>
      </c>
      <c r="S277" s="13">
        <f>+(P277-G277)^2</f>
        <v>2.108770669713884E-5</v>
      </c>
      <c r="T277" s="13">
        <v>1</v>
      </c>
      <c r="U277" s="13">
        <f>+T277*S277</f>
        <v>2.108770669713884E-5</v>
      </c>
    </row>
    <row r="278" spans="1:21">
      <c r="A278" s="140" t="s">
        <v>449</v>
      </c>
      <c r="B278" s="141" t="s">
        <v>40</v>
      </c>
      <c r="C278" s="142">
        <v>56251.344099999871</v>
      </c>
      <c r="D278" s="143">
        <v>8.9999999999999998E-4</v>
      </c>
      <c r="E278" s="13">
        <f>+(C278-C$7)/C$8</f>
        <v>27931.789969371592</v>
      </c>
      <c r="F278" s="101">
        <f>ROUND(2*E278,0)/2-0.5</f>
        <v>27931.5</v>
      </c>
      <c r="G278" s="13">
        <f>+C278-(C$7+F278*C$8)</f>
        <v>0.12089340986858588</v>
      </c>
      <c r="H278" s="13"/>
      <c r="I278" s="13"/>
      <c r="J278" s="13"/>
      <c r="L278" s="13">
        <f>+G278</f>
        <v>0.12089340986858588</v>
      </c>
      <c r="M278" s="13"/>
      <c r="N278" s="13"/>
      <c r="O278" s="13">
        <f ca="1">+C$11+C$12*$F278</f>
        <v>0.14938026040119534</v>
      </c>
      <c r="P278" s="13">
        <f>+D$11+D$12*F278+D$13*F278^2</f>
        <v>0.11734730756573038</v>
      </c>
      <c r="Q278" s="15">
        <f>+C278-15018.5</f>
        <v>41232.844099999871</v>
      </c>
      <c r="S278" s="13">
        <f>+(P278-G278)^2</f>
        <v>1.257484154231708E-5</v>
      </c>
      <c r="T278" s="13">
        <v>1</v>
      </c>
      <c r="U278" s="13">
        <f>+T278*S278</f>
        <v>1.257484154231708E-5</v>
      </c>
    </row>
    <row r="279" spans="1:21">
      <c r="A279" s="140" t="s">
        <v>449</v>
      </c>
      <c r="B279" s="141" t="s">
        <v>42</v>
      </c>
      <c r="C279" s="142">
        <v>56251.551800000016</v>
      </c>
      <c r="D279" s="143">
        <v>2.9999999999999997E-4</v>
      </c>
      <c r="E279" s="13">
        <f>+(C279-C$7)/C$8</f>
        <v>27932.288149037351</v>
      </c>
      <c r="F279" s="101">
        <f>ROUND(2*E279,0)/2-0.5</f>
        <v>27932</v>
      </c>
      <c r="G279" s="13">
        <f>+C279-(C$7+F279*C$8)</f>
        <v>0.12013448001380311</v>
      </c>
      <c r="H279" s="13"/>
      <c r="I279" s="13"/>
      <c r="J279" s="13"/>
      <c r="L279" s="13">
        <f>+G279</f>
        <v>0.12013448001380311</v>
      </c>
      <c r="M279" s="13"/>
      <c r="N279" s="13"/>
      <c r="O279" s="13">
        <f ca="1">+C$11+C$12*$F279</f>
        <v>0.14936136411589418</v>
      </c>
      <c r="P279" s="13">
        <f>+D$11+D$12*F279+D$13*F279^2</f>
        <v>0.11734988600044373</v>
      </c>
      <c r="Q279" s="15">
        <f>+C279-15018.5</f>
        <v>41233.051800000016</v>
      </c>
      <c r="S279" s="13">
        <f>+(P279-G279)^2</f>
        <v>7.7539638192369235E-6</v>
      </c>
      <c r="T279" s="13">
        <v>1</v>
      </c>
      <c r="U279" s="13">
        <f>+T279*S279</f>
        <v>7.7539638192369235E-6</v>
      </c>
    </row>
    <row r="280" spans="1:21">
      <c r="A280" s="140" t="s">
        <v>449</v>
      </c>
      <c r="B280" s="141" t="s">
        <v>40</v>
      </c>
      <c r="C280" s="142">
        <v>56253.429500000086</v>
      </c>
      <c r="D280" s="143">
        <v>1E-3</v>
      </c>
      <c r="E280" s="13">
        <f>+(C280-C$7)/C$8</f>
        <v>27936.791913879832</v>
      </c>
      <c r="F280" s="101">
        <f>ROUND(2*E280,0)/2-0.5</f>
        <v>27936.5</v>
      </c>
      <c r="G280" s="13">
        <f>+C280-(C$7+F280*C$8)</f>
        <v>0.12170411008264637</v>
      </c>
      <c r="H280" s="13"/>
      <c r="I280" s="13"/>
      <c r="J280" s="13"/>
      <c r="L280" s="13">
        <f>+G280</f>
        <v>0.12170411008264637</v>
      </c>
      <c r="M280" s="13"/>
      <c r="N280" s="13"/>
      <c r="O280" s="13">
        <f ca="1">+C$11+C$12*$F280</f>
        <v>0.14919129754818439</v>
      </c>
      <c r="P280" s="13">
        <f>+D$11+D$12*F280+D$13*F280^2</f>
        <v>0.11737309531140273</v>
      </c>
      <c r="Q280" s="15">
        <f>+C280-15018.5</f>
        <v>41234.929500000086</v>
      </c>
      <c r="S280" s="13">
        <f>+(P280-G280)^2</f>
        <v>1.8757688948730534E-5</v>
      </c>
      <c r="T280" s="13">
        <v>1</v>
      </c>
      <c r="U280" s="13">
        <f>+T280*S280</f>
        <v>1.8757688948730534E-5</v>
      </c>
    </row>
    <row r="281" spans="1:21">
      <c r="A281" s="140" t="s">
        <v>449</v>
      </c>
      <c r="B281" s="141" t="s">
        <v>42</v>
      </c>
      <c r="C281" s="142">
        <v>56254.467199999839</v>
      </c>
      <c r="D281" s="143">
        <v>1.1999999999999999E-3</v>
      </c>
      <c r="E281" s="13">
        <f>+(C281-C$7)/C$8</f>
        <v>27939.280893363113</v>
      </c>
      <c r="F281" s="101">
        <f>ROUND(2*E281,0)/2-0.5</f>
        <v>27939</v>
      </c>
      <c r="G281" s="13">
        <f>+C281-(C$7+F281*C$8)</f>
        <v>0.11710945983941201</v>
      </c>
      <c r="H281" s="13"/>
      <c r="I281" s="13"/>
      <c r="J281" s="13"/>
      <c r="L281" s="13">
        <f>+G281</f>
        <v>0.11710945983941201</v>
      </c>
      <c r="M281" s="13"/>
      <c r="N281" s="13"/>
      <c r="O281" s="13">
        <f ca="1">+C$11+C$12*$F281</f>
        <v>0.1490968161216788</v>
      </c>
      <c r="P281" s="13">
        <f>+D$11+D$12*F281+D$13*F281^2</f>
        <v>0.11738599201635466</v>
      </c>
      <c r="Q281" s="15">
        <f>+C281-15018.5</f>
        <v>41235.967199999839</v>
      </c>
      <c r="S281" s="13">
        <f>+(P281-G281)^2</f>
        <v>7.647004488464163E-8</v>
      </c>
      <c r="T281" s="13">
        <v>1</v>
      </c>
      <c r="U281" s="13">
        <f>+T281*S281</f>
        <v>7.647004488464163E-8</v>
      </c>
    </row>
    <row r="282" spans="1:21">
      <c r="A282" s="140" t="s">
        <v>449</v>
      </c>
      <c r="B282" s="141" t="s">
        <v>42</v>
      </c>
      <c r="C282" s="142">
        <v>56255.303600000218</v>
      </c>
      <c r="D282" s="143">
        <v>1E-3</v>
      </c>
      <c r="E282" s="13">
        <f>+(C282-C$7)/C$8</f>
        <v>27941.287043928067</v>
      </c>
      <c r="F282" s="101">
        <f>ROUND(2*E282,0)/2-0.5</f>
        <v>27941</v>
      </c>
      <c r="G282" s="13">
        <f>+C282-(C$7+F282*C$8)</f>
        <v>0.1196737402206054</v>
      </c>
      <c r="H282" s="13"/>
      <c r="I282" s="13"/>
      <c r="J282" s="13"/>
      <c r="L282" s="13">
        <f>+G282</f>
        <v>0.1196737402206054</v>
      </c>
      <c r="M282" s="13"/>
      <c r="N282" s="13"/>
      <c r="O282" s="13">
        <f ca="1">+C$11+C$12*$F282</f>
        <v>0.14902123098047459</v>
      </c>
      <c r="P282" s="13">
        <f>+D$11+D$12*F282+D$13*F282^2</f>
        <v>0.11739631073973177</v>
      </c>
      <c r="Q282" s="15">
        <f>+C282-15018.5</f>
        <v>41236.803600000218</v>
      </c>
      <c r="S282" s="13">
        <f>+(P282-G282)^2</f>
        <v>5.1866850403523324E-6</v>
      </c>
      <c r="T282" s="13">
        <v>1</v>
      </c>
      <c r="U282" s="13">
        <f>+T282*S282</f>
        <v>5.1866850403523324E-6</v>
      </c>
    </row>
    <row r="283" spans="1:21">
      <c r="A283" s="140" t="s">
        <v>449</v>
      </c>
      <c r="B283" s="141" t="s">
        <v>40</v>
      </c>
      <c r="C283" s="142">
        <v>56255.516999999993</v>
      </c>
      <c r="D283" s="143">
        <v>1E-3</v>
      </c>
      <c r="E283" s="13">
        <f>+(C283-C$7)/C$8</f>
        <v>27941.798895350734</v>
      </c>
      <c r="F283" s="101">
        <f>ROUND(2*E283,0)/2-0.5</f>
        <v>27941.5</v>
      </c>
      <c r="G283" s="13">
        <f>+C283-(C$7+F283*C$8)</f>
        <v>0.12461480998899788</v>
      </c>
      <c r="H283" s="13"/>
      <c r="I283" s="13"/>
      <c r="J283" s="13"/>
      <c r="L283" s="13">
        <f>+G283</f>
        <v>0.12461480998899788</v>
      </c>
      <c r="M283" s="13"/>
      <c r="N283" s="13"/>
      <c r="O283" s="13">
        <f ca="1">+C$11+C$12*$F283</f>
        <v>0.14900233469517343</v>
      </c>
      <c r="P283" s="13">
        <f>+D$11+D$12*F283+D$13*F283^2</f>
        <v>0.11739889060938377</v>
      </c>
      <c r="Q283" s="15">
        <f>+C283-15018.5</f>
        <v>41237.016999999993</v>
      </c>
      <c r="S283" s="13">
        <f>+(P283-G283)^2</f>
        <v>5.2069492493090416E-5</v>
      </c>
      <c r="T283" s="13">
        <v>1</v>
      </c>
      <c r="U283" s="13">
        <f>+T283*S283</f>
        <v>5.2069492493090416E-5</v>
      </c>
    </row>
    <row r="284" spans="1:21">
      <c r="A284" s="140" t="s">
        <v>449</v>
      </c>
      <c r="B284" s="141" t="s">
        <v>42</v>
      </c>
      <c r="C284" s="142">
        <v>56257.387600000016</v>
      </c>
      <c r="D284" s="143">
        <v>1.1000000000000001E-3</v>
      </c>
      <c r="E284" s="13">
        <f>+(C284-C$7)/C$8</f>
        <v>27946.285630459715</v>
      </c>
      <c r="F284" s="101">
        <f>ROUND(2*E284,0)/2-0.5</f>
        <v>27946</v>
      </c>
      <c r="G284" s="13">
        <f>+C284-(C$7+F284*C$8)</f>
        <v>0.11908444001164753</v>
      </c>
      <c r="H284" s="13"/>
      <c r="I284" s="13"/>
      <c r="J284" s="13"/>
      <c r="L284" s="13">
        <f>+G284</f>
        <v>0.11908444001164753</v>
      </c>
      <c r="M284" s="13"/>
      <c r="N284" s="13"/>
      <c r="O284" s="13">
        <f ca="1">+C$11+C$12*$F284</f>
        <v>0.14883226812746342</v>
      </c>
      <c r="P284" s="13">
        <f>+D$11+D$12*F284+D$13*F284^2</f>
        <v>0.11742211283479062</v>
      </c>
      <c r="Q284" s="15">
        <f>+C284-15018.5</f>
        <v>41238.887600000016</v>
      </c>
      <c r="S284" s="13">
        <f>+(P284-G284)^2</f>
        <v>2.7633316429170619E-6</v>
      </c>
      <c r="T284" s="13">
        <v>1</v>
      </c>
      <c r="U284" s="13">
        <f>+T284*S284</f>
        <v>2.7633316429170619E-6</v>
      </c>
    </row>
    <row r="285" spans="1:21">
      <c r="A285" s="140" t="s">
        <v>449</v>
      </c>
      <c r="B285" s="141" t="s">
        <v>42</v>
      </c>
      <c r="C285" s="142">
        <v>56261.556700000074</v>
      </c>
      <c r="D285" s="143">
        <v>6.9999999999999999E-4</v>
      </c>
      <c r="E285" s="13">
        <f>+(C285-C$7)/C$8</f>
        <v>27956.285441933509</v>
      </c>
      <c r="F285" s="101">
        <f>ROUND(2*E285,0)/2-0.5</f>
        <v>27956</v>
      </c>
      <c r="G285" s="13">
        <f>+C285-(C$7+F285*C$8)</f>
        <v>0.11900584006798454</v>
      </c>
      <c r="H285" s="13"/>
      <c r="I285" s="13"/>
      <c r="J285" s="13"/>
      <c r="L285" s="13">
        <f>+G285</f>
        <v>0.11900584006798454</v>
      </c>
      <c r="M285" s="13"/>
      <c r="N285" s="13"/>
      <c r="O285" s="13">
        <f ca="1">+C$11+C$12*$F285</f>
        <v>0.14845434242144151</v>
      </c>
      <c r="P285" s="13">
        <f>+D$11+D$12*F285+D$13*F285^2</f>
        <v>0.1174737396818344</v>
      </c>
      <c r="Q285" s="15">
        <f>+C285-15018.5</f>
        <v>41243.056700000074</v>
      </c>
      <c r="S285" s="13">
        <f>+(P285-G285)^2</f>
        <v>2.3473315932413905E-6</v>
      </c>
      <c r="T285" s="13">
        <v>1</v>
      </c>
      <c r="U285" s="13">
        <f>+T285*S285</f>
        <v>2.3473315932413905E-6</v>
      </c>
    </row>
    <row r="286" spans="1:21">
      <c r="A286" s="140" t="s">
        <v>449</v>
      </c>
      <c r="B286" s="141" t="s">
        <v>40</v>
      </c>
      <c r="C286" s="142">
        <v>56265.519900000188</v>
      </c>
      <c r="D286" s="143">
        <v>2.0000000000000001E-4</v>
      </c>
      <c r="E286" s="13">
        <f>+(C286-C$7)/C$8</f>
        <v>27965.791391139221</v>
      </c>
      <c r="F286" s="101">
        <f>ROUND(2*E286,0)/2-0.5</f>
        <v>27965.5</v>
      </c>
      <c r="G286" s="13">
        <f>+C286-(C$7+F286*C$8)</f>
        <v>0.121486170188291</v>
      </c>
      <c r="H286" s="13"/>
      <c r="I286" s="13"/>
      <c r="J286" s="13"/>
      <c r="L286" s="13">
        <f>+G286</f>
        <v>0.121486170188291</v>
      </c>
      <c r="M286" s="13"/>
      <c r="N286" s="13"/>
      <c r="O286" s="13">
        <f ca="1">+C$11+C$12*$F286</f>
        <v>0.14809531300072076</v>
      </c>
      <c r="P286" s="13">
        <f>+D$11+D$12*F286+D$13*F286^2</f>
        <v>0.11752281316782968</v>
      </c>
      <c r="Q286" s="15">
        <f>+C286-15018.5</f>
        <v>41247.019900000188</v>
      </c>
      <c r="S286" s="13">
        <f>+(P286-G286)^2</f>
        <v>1.5708198871639984E-5</v>
      </c>
      <c r="T286" s="13">
        <v>1</v>
      </c>
      <c r="U286" s="13">
        <f>+T286*S286</f>
        <v>1.5708198871639984E-5</v>
      </c>
    </row>
    <row r="287" spans="1:21">
      <c r="A287" s="140" t="s">
        <v>449</v>
      </c>
      <c r="B287" s="141" t="s">
        <v>42</v>
      </c>
      <c r="C287" s="142">
        <v>56266.561400000006</v>
      </c>
      <c r="D287" s="143">
        <v>2.0000000000000001E-4</v>
      </c>
      <c r="E287" s="13">
        <f>+(C287-C$7)/C$8</f>
        <v>27968.289485127847</v>
      </c>
      <c r="F287" s="101">
        <f>ROUND(2*E287,0)/2-0.5</f>
        <v>27968</v>
      </c>
      <c r="G287" s="13">
        <f>+C287-(C$7+F287*C$8)</f>
        <v>0.12069152000185568</v>
      </c>
      <c r="H287" s="13"/>
      <c r="I287" s="13"/>
      <c r="J287" s="13"/>
      <c r="L287" s="13">
        <f>+G287</f>
        <v>0.12069152000185568</v>
      </c>
      <c r="M287" s="13"/>
      <c r="N287" s="13"/>
      <c r="O287" s="13">
        <f ca="1">+C$11+C$12*$F287</f>
        <v>0.14800083157421517</v>
      </c>
      <c r="P287" s="13">
        <f>+D$11+D$12*F287+D$13*F287^2</f>
        <v>0.11753573177447682</v>
      </c>
      <c r="Q287" s="15">
        <f>+C287-15018.5</f>
        <v>41248.061400000006</v>
      </c>
      <c r="S287" s="13">
        <f>+(P287-G287)^2</f>
        <v>9.9589993360629981E-6</v>
      </c>
      <c r="T287" s="13">
        <v>1</v>
      </c>
      <c r="U287" s="13">
        <f>+T287*S287</f>
        <v>9.9589993360629981E-6</v>
      </c>
    </row>
    <row r="288" spans="1:21">
      <c r="A288" s="140" t="s">
        <v>449</v>
      </c>
      <c r="B288" s="141" t="s">
        <v>40</v>
      </c>
      <c r="C288" s="142">
        <v>56268.436699999962</v>
      </c>
      <c r="D288" s="143">
        <v>8.0000000000000004E-4</v>
      </c>
      <c r="E288" s="13">
        <f>+(C288-C$7)/C$8</f>
        <v>27972.787493440461</v>
      </c>
      <c r="F288" s="101">
        <f>ROUND(2*E288,0)/2-0.5</f>
        <v>27972.5</v>
      </c>
      <c r="G288" s="13">
        <f>+C288-(C$7+F288*C$8)</f>
        <v>0.11986114995670505</v>
      </c>
      <c r="H288" s="13"/>
      <c r="I288" s="13"/>
      <c r="J288" s="13"/>
      <c r="L288" s="13">
        <f>+G288</f>
        <v>0.11986114995670505</v>
      </c>
      <c r="M288" s="13"/>
      <c r="N288" s="13"/>
      <c r="O288" s="13">
        <f ca="1">+C$11+C$12*$F288</f>
        <v>0.14783076500650538</v>
      </c>
      <c r="P288" s="13">
        <f>+D$11+D$12*F288+D$13*F288^2</f>
        <v>0.11755899002439614</v>
      </c>
      <c r="Q288" s="15">
        <f>+C288-15018.5</f>
        <v>41249.936699999962</v>
      </c>
      <c r="S288" s="13">
        <f>+(P288-G288)^2</f>
        <v>5.299940353928559E-6</v>
      </c>
      <c r="T288" s="13">
        <v>1</v>
      </c>
      <c r="U288" s="13">
        <f>+T288*S288</f>
        <v>5.299940353928559E-6</v>
      </c>
    </row>
    <row r="289" spans="1:21">
      <c r="A289" s="140" t="s">
        <v>449</v>
      </c>
      <c r="B289" s="141" t="s">
        <v>42</v>
      </c>
      <c r="C289" s="142">
        <v>56270.311999999918</v>
      </c>
      <c r="D289" s="143">
        <v>4.0000000000000002E-4</v>
      </c>
      <c r="E289" s="13">
        <f>+(C289-C$7)/C$8</f>
        <v>27977.285501753071</v>
      </c>
      <c r="F289" s="101">
        <f>ROUND(2*E289,0)/2-0.5</f>
        <v>27977</v>
      </c>
      <c r="G289" s="13">
        <f>+C289-(C$7+F289*C$8)</f>
        <v>0.11903077991883038</v>
      </c>
      <c r="H289" s="13"/>
      <c r="I289" s="13"/>
      <c r="J289" s="13"/>
      <c r="L289" s="13">
        <f>+G289</f>
        <v>0.11903077991883038</v>
      </c>
      <c r="M289" s="13"/>
      <c r="N289" s="13"/>
      <c r="O289" s="13">
        <f ca="1">+C$11+C$12*$F289</f>
        <v>0.14766069843879559</v>
      </c>
      <c r="P289" s="13">
        <f>+D$11+D$12*F289+D$13*F289^2</f>
        <v>0.11758225439168549</v>
      </c>
      <c r="Q289" s="15">
        <f>+C289-15018.5</f>
        <v>41251.811999999918</v>
      </c>
      <c r="S289" s="13">
        <f>+(P289-G289)^2</f>
        <v>2.0982262027903796E-6</v>
      </c>
      <c r="T289" s="13">
        <v>1</v>
      </c>
      <c r="U289" s="13">
        <f>+T289*S289</f>
        <v>2.0982262027903796E-6</v>
      </c>
    </row>
    <row r="290" spans="1:21">
      <c r="A290" s="140" t="s">
        <v>449</v>
      </c>
      <c r="B290" s="141" t="s">
        <v>40</v>
      </c>
      <c r="C290" s="142">
        <v>56275.525700000115</v>
      </c>
      <c r="D290" s="143">
        <v>2.9999999999999997E-4</v>
      </c>
      <c r="E290" s="13">
        <f>+(C290-C$7)/C$8</f>
        <v>27989.790842733659</v>
      </c>
      <c r="F290" s="101">
        <f>ROUND(2*E290,0)/2-0.5</f>
        <v>27989.5</v>
      </c>
      <c r="G290" s="13">
        <f>+C290-(C$7+F290*C$8)</f>
        <v>0.1212575301178731</v>
      </c>
      <c r="H290" s="13"/>
      <c r="I290" s="13"/>
      <c r="J290" s="13"/>
      <c r="L290" s="13">
        <f>+G290</f>
        <v>0.1212575301178731</v>
      </c>
      <c r="M290" s="13"/>
      <c r="N290" s="13"/>
      <c r="O290" s="13">
        <f ca="1">+C$11+C$12*$F290</f>
        <v>0.14718829130626809</v>
      </c>
      <c r="P290" s="13">
        <f>+D$11+D$12*F290+D$13*F290^2</f>
        <v>0.11764690973146782</v>
      </c>
      <c r="Q290" s="15">
        <f>+C290-15018.5</f>
        <v>41257.025700000115</v>
      </c>
      <c r="S290" s="13">
        <f>+(P290-G290)^2</f>
        <v>1.3036579574725396E-5</v>
      </c>
      <c r="T290" s="13">
        <v>1</v>
      </c>
      <c r="U290" s="13">
        <f>+T290*S290</f>
        <v>1.3036579574725396E-5</v>
      </c>
    </row>
    <row r="291" spans="1:21">
      <c r="A291" s="140" t="s">
        <v>449</v>
      </c>
      <c r="B291" s="141" t="s">
        <v>42</v>
      </c>
      <c r="C291" s="142">
        <v>56276.567199999932</v>
      </c>
      <c r="D291" s="143">
        <v>2.0000000000000001E-4</v>
      </c>
      <c r="E291" s="13">
        <f>+(C291-C$7)/C$8</f>
        <v>27992.288936722285</v>
      </c>
      <c r="F291" s="101">
        <f>ROUND(2*E291,0)/2-0.5</f>
        <v>27992</v>
      </c>
      <c r="G291" s="13">
        <f>+C291-(C$7+F291*C$8)</f>
        <v>0.12046287993143778</v>
      </c>
      <c r="H291" s="13"/>
      <c r="I291" s="13"/>
      <c r="J291" s="13"/>
      <c r="L291" s="13">
        <f>+G291</f>
        <v>0.12046287993143778</v>
      </c>
      <c r="M291" s="13"/>
      <c r="N291" s="13"/>
      <c r="O291" s="13">
        <f ca="1">+C$11+C$12*$F291</f>
        <v>0.14709380987976273</v>
      </c>
      <c r="P291" s="13">
        <f>+D$11+D$12*F291+D$13*F291^2</f>
        <v>0.11765984646365581</v>
      </c>
      <c r="Q291" s="15">
        <f>+C291-15018.5</f>
        <v>41258.067199999932</v>
      </c>
      <c r="S291" s="13">
        <f>+(P291-G291)^2</f>
        <v>7.8569966215058513E-6</v>
      </c>
      <c r="T291" s="13">
        <v>1</v>
      </c>
      <c r="U291" s="13">
        <f>+T291*S291</f>
        <v>7.8569966215058513E-6</v>
      </c>
    </row>
    <row r="292" spans="1:21">
      <c r="A292" s="140" t="s">
        <v>449</v>
      </c>
      <c r="B292" s="141" t="s">
        <v>40</v>
      </c>
      <c r="C292" s="142">
        <v>56278.443899999838</v>
      </c>
      <c r="D292" s="143">
        <v>2.9999999999999997E-4</v>
      </c>
      <c r="E292" s="13">
        <f>+(C292-C$7)/C$8</f>
        <v>27996.790303010373</v>
      </c>
      <c r="F292" s="101">
        <f>ROUND(2*E292,0)/2-0.5</f>
        <v>27996.5</v>
      </c>
      <c r="G292" s="13">
        <f>+C292-(C$7+F292*C$8)</f>
        <v>0.12103250983636826</v>
      </c>
      <c r="H292" s="13"/>
      <c r="I292" s="13"/>
      <c r="J292" s="13"/>
      <c r="L292" s="13">
        <f>+G292</f>
        <v>0.12103250983636826</v>
      </c>
      <c r="M292" s="13"/>
      <c r="N292" s="13"/>
      <c r="O292" s="13">
        <f ca="1">+C$11+C$12*$F292</f>
        <v>0.14692374331205271</v>
      </c>
      <c r="P292" s="13">
        <f>+D$11+D$12*F292+D$13*F292^2</f>
        <v>0.11768313733954865</v>
      </c>
      <c r="Q292" s="15">
        <f>+C292-15018.5</f>
        <v>41259.943899999838</v>
      </c>
      <c r="S292" s="13">
        <f>+(P292-G292)^2</f>
        <v>1.1218296122451672E-5</v>
      </c>
      <c r="T292" s="13">
        <v>1</v>
      </c>
      <c r="U292" s="13">
        <f>+T292*S292</f>
        <v>1.1218296122451672E-5</v>
      </c>
    </row>
    <row r="293" spans="1:21">
      <c r="A293" s="140" t="s">
        <v>449</v>
      </c>
      <c r="B293" s="141" t="s">
        <v>42</v>
      </c>
      <c r="C293" s="142">
        <v>56279.485599999782</v>
      </c>
      <c r="D293" s="143">
        <v>1E-4</v>
      </c>
      <c r="E293" s="13">
        <f>+(C293-C$7)/C$8</f>
        <v>27999.288876710103</v>
      </c>
      <c r="F293" s="101">
        <f>ROUND(2*E293,0)/2-0.5</f>
        <v>27999</v>
      </c>
      <c r="G293" s="13">
        <f>+C293-(C$7+F293*C$8)</f>
        <v>0.12043785977584776</v>
      </c>
      <c r="H293" s="13"/>
      <c r="I293" s="13"/>
      <c r="J293" s="13"/>
      <c r="L293" s="13">
        <f>+G293</f>
        <v>0.12043785977584776</v>
      </c>
      <c r="M293" s="13"/>
      <c r="N293" s="13"/>
      <c r="O293" s="13">
        <f ca="1">+C$11+C$12*$F293</f>
        <v>0.14682926188554735</v>
      </c>
      <c r="P293" s="13">
        <f>+D$11+D$12*F293+D$13*F293^2</f>
        <v>0.11769607935835272</v>
      </c>
      <c r="Q293" s="15">
        <f>+C293-15018.5</f>
        <v>41260.985599999782</v>
      </c>
      <c r="S293" s="13">
        <f>+(P293-G293)^2</f>
        <v>7.5173598577592632E-6</v>
      </c>
      <c r="T293" s="13">
        <v>1</v>
      </c>
      <c r="U293" s="13">
        <f>+T293*S293</f>
        <v>7.5173598577592632E-6</v>
      </c>
    </row>
    <row r="294" spans="1:21">
      <c r="A294" s="140" t="s">
        <v>449</v>
      </c>
      <c r="B294" s="141" t="s">
        <v>40</v>
      </c>
      <c r="C294" s="142">
        <v>56280.528599999845</v>
      </c>
      <c r="D294" s="143">
        <v>2.0000000000000001E-4</v>
      </c>
      <c r="E294" s="13">
        <f>+(C294-C$7)/C$8</f>
        <v>28001.790568530319</v>
      </c>
      <c r="F294" s="101">
        <f>ROUND(2*E294,0)/2-0.5</f>
        <v>28001.5</v>
      </c>
      <c r="G294" s="13">
        <f>+C294-(C$7+F294*C$8)</f>
        <v>0.12114320984255755</v>
      </c>
      <c r="H294" s="13"/>
      <c r="I294" s="13"/>
      <c r="J294" s="13"/>
      <c r="L294" s="13">
        <f>+G294</f>
        <v>0.12114320984255755</v>
      </c>
      <c r="M294" s="13"/>
      <c r="N294" s="13"/>
      <c r="O294" s="13">
        <f ca="1">+C$11+C$12*$F294</f>
        <v>0.14673478045904176</v>
      </c>
      <c r="P294" s="13">
        <f>+D$11+D$12*F294+D$13*F294^2</f>
        <v>0.11770902326523397</v>
      </c>
      <c r="Q294" s="15">
        <f>+C294-15018.5</f>
        <v>41262.028599999845</v>
      </c>
      <c r="S294" s="13">
        <f>+(P294-G294)^2</f>
        <v>1.179363744786947E-5</v>
      </c>
      <c r="T294" s="13">
        <v>1</v>
      </c>
      <c r="U294" s="13">
        <f>+T294*S294</f>
        <v>1.179363744786947E-5</v>
      </c>
    </row>
    <row r="295" spans="1:21">
      <c r="A295" s="140" t="s">
        <v>449</v>
      </c>
      <c r="B295" s="141" t="s">
        <v>40</v>
      </c>
      <c r="C295" s="142">
        <v>56281.36269999994</v>
      </c>
      <c r="D295" s="143">
        <v>8.0000000000000004E-4</v>
      </c>
      <c r="E295" s="13">
        <f>+(C295-C$7)/C$8</f>
        <v>28003.791202420394</v>
      </c>
      <c r="F295" s="101">
        <f>ROUND(2*E295,0)/2-0.5</f>
        <v>28003.5</v>
      </c>
      <c r="G295" s="13">
        <f>+C295-(C$7+F295*C$8)</f>
        <v>0.12140748993988382</v>
      </c>
      <c r="H295" s="13"/>
      <c r="I295" s="13"/>
      <c r="J295" s="13"/>
      <c r="L295" s="13">
        <f>+G295</f>
        <v>0.12140748993988382</v>
      </c>
      <c r="M295" s="13"/>
      <c r="N295" s="13"/>
      <c r="O295" s="13">
        <f ca="1">+C$11+C$12*$F295</f>
        <v>0.14665919531783733</v>
      </c>
      <c r="P295" s="13">
        <f>+D$11+D$12*F295+D$13*F295^2</f>
        <v>0.11771937975015451</v>
      </c>
      <c r="Q295" s="15">
        <f>+C295-15018.5</f>
        <v>41262.86269999994</v>
      </c>
      <c r="S295" s="13">
        <f>+(P295-G295)^2</f>
        <v>1.3602156771585168E-5</v>
      </c>
      <c r="T295" s="13">
        <v>1</v>
      </c>
      <c r="U295" s="13">
        <f>+T295*S295</f>
        <v>1.3602156771585168E-5</v>
      </c>
    </row>
    <row r="296" spans="1:21">
      <c r="A296" s="140" t="s">
        <v>449</v>
      </c>
      <c r="B296" s="141" t="s">
        <v>42</v>
      </c>
      <c r="C296" s="142">
        <v>56282.400599999819</v>
      </c>
      <c r="D296" s="143">
        <v>1.1999999999999999E-3</v>
      </c>
      <c r="E296" s="13">
        <f>+(C296-C$7)/C$8</f>
        <v>28006.280661614779</v>
      </c>
      <c r="F296" s="101">
        <f>ROUND(2*E296,0)/2-0.5</f>
        <v>28006</v>
      </c>
      <c r="G296" s="13">
        <f>+C296-(C$7+F296*C$8)</f>
        <v>0.11701283981528832</v>
      </c>
      <c r="H296" s="13"/>
      <c r="I296" s="13"/>
      <c r="J296" s="13"/>
      <c r="L296" s="13">
        <f>+G296</f>
        <v>0.11701283981528832</v>
      </c>
      <c r="M296" s="13"/>
      <c r="N296" s="13"/>
      <c r="O296" s="13">
        <f ca="1">+C$11+C$12*$F296</f>
        <v>0.14656471389133197</v>
      </c>
      <c r="P296" s="13">
        <f>+D$11+D$12*F296+D$13*F296^2</f>
        <v>0.11773232705557467</v>
      </c>
      <c r="Q296" s="15">
        <f>+C296-15018.5</f>
        <v>41263.900599999819</v>
      </c>
      <c r="S296" s="13">
        <f>+(P296-G296)^2</f>
        <v>5.1766188893486959E-7</v>
      </c>
      <c r="T296" s="13">
        <v>1</v>
      </c>
      <c r="U296" s="13">
        <f>+T296*S296</f>
        <v>5.1766188893486959E-7</v>
      </c>
    </row>
    <row r="297" spans="1:21">
      <c r="A297" s="140" t="s">
        <v>449</v>
      </c>
      <c r="B297" s="141" t="s">
        <v>42</v>
      </c>
      <c r="C297" s="142">
        <v>56289.49310000008</v>
      </c>
      <c r="D297" s="143">
        <v>2.0000000000000001E-4</v>
      </c>
      <c r="E297" s="13">
        <f>+(C297-C$7)/C$8</f>
        <v>28023.292405847231</v>
      </c>
      <c r="F297" s="101">
        <f>ROUND(2*E297,0)/2-0.5</f>
        <v>28023</v>
      </c>
      <c r="G297" s="13">
        <f>+C297-(C$7+F297*C$8)</f>
        <v>0.12190922007721383</v>
      </c>
      <c r="H297" s="13"/>
      <c r="I297" s="13"/>
      <c r="J297" s="13"/>
      <c r="L297" s="13">
        <f>+G297</f>
        <v>0.12190922007721383</v>
      </c>
      <c r="M297" s="13"/>
      <c r="N297" s="13"/>
      <c r="O297" s="13">
        <f ca="1">+C$11+C$12*$F297</f>
        <v>0.14592224019109468</v>
      </c>
      <c r="P297" s="13">
        <f>+D$11+D$12*F297+D$13*F297^2</f>
        <v>0.1178204188042383</v>
      </c>
      <c r="Q297" s="15">
        <f>+C297-15018.5</f>
        <v>41270.99310000008</v>
      </c>
      <c r="S297" s="13">
        <f>+(P297-G297)^2</f>
        <v>1.6718295849886349E-5</v>
      </c>
      <c r="T297" s="13">
        <v>1</v>
      </c>
      <c r="U297" s="13">
        <f>+T297*S297</f>
        <v>1.6718295849886349E-5</v>
      </c>
    </row>
    <row r="298" spans="1:21">
      <c r="A298" s="140" t="s">
        <v>449</v>
      </c>
      <c r="B298" s="141" t="s">
        <v>40</v>
      </c>
      <c r="C298" s="142">
        <v>56290.534099999815</v>
      </c>
      <c r="D298" s="143">
        <v>2.9999999999999997E-4</v>
      </c>
      <c r="E298" s="13">
        <f>+(C298-C$7)/C$8</f>
        <v>28025.789300558663</v>
      </c>
      <c r="F298" s="101">
        <f>ROUND(2*E298,0)/2-0.5</f>
        <v>28025.5</v>
      </c>
      <c r="G298" s="13">
        <f>+C298-(C$7+F298*C$8)</f>
        <v>0.12061456981609808</v>
      </c>
      <c r="H298" s="13"/>
      <c r="I298" s="13"/>
      <c r="J298" s="13"/>
      <c r="L298" s="13">
        <f>+G298</f>
        <v>0.12061456981609808</v>
      </c>
      <c r="M298" s="13"/>
      <c r="N298" s="13"/>
      <c r="O298" s="13">
        <f ca="1">+C$11+C$12*$F298</f>
        <v>0.14582775876458909</v>
      </c>
      <c r="P298" s="13">
        <f>+D$11+D$12*F298+D$13*F298^2</f>
        <v>0.1178333808366604</v>
      </c>
      <c r="Q298" s="15">
        <f>+C298-15018.5</f>
        <v>41272.034099999815</v>
      </c>
      <c r="S298" s="13">
        <f>+(P298-G298)^2</f>
        <v>7.7350121393456468E-6</v>
      </c>
      <c r="T298" s="13">
        <v>1</v>
      </c>
      <c r="U298" s="13">
        <f>+T298*S298</f>
        <v>7.7350121393456468E-6</v>
      </c>
    </row>
    <row r="299" spans="1:21">
      <c r="A299" s="140" t="s">
        <v>449</v>
      </c>
      <c r="B299" s="141" t="s">
        <v>40</v>
      </c>
      <c r="C299" s="142">
        <v>56291.360599999782</v>
      </c>
      <c r="D299" s="143">
        <v>1.2999999999999999E-3</v>
      </c>
      <c r="E299" s="13">
        <f>+(C299-C$7)/C$8</f>
        <v>28027.771705438045</v>
      </c>
      <c r="F299" s="101">
        <f>ROUND(2*E299,0)/2-0.5</f>
        <v>28027.5</v>
      </c>
      <c r="G299" s="13">
        <f>+C299-(C$7+F299*C$8)</f>
        <v>0.1132788497779984</v>
      </c>
      <c r="H299" s="13"/>
      <c r="I299" s="13"/>
      <c r="J299" s="13"/>
      <c r="L299" s="13">
        <f>+G299</f>
        <v>0.1132788497779984</v>
      </c>
      <c r="M299" s="13"/>
      <c r="N299" s="13"/>
      <c r="O299" s="13">
        <f ca="1">+C$11+C$12*$F299</f>
        <v>0.14575217362338466</v>
      </c>
      <c r="P299" s="13">
        <f>+D$11+D$12*F299+D$13*F299^2</f>
        <v>0.11784375182201363</v>
      </c>
      <c r="Q299" s="15">
        <f>+C299-15018.5</f>
        <v>41272.860599999782</v>
      </c>
      <c r="S299" s="13">
        <f>+(P299-G299)^2</f>
        <v>2.0838330671454441E-5</v>
      </c>
      <c r="T299" s="13">
        <v>1</v>
      </c>
      <c r="U299" s="13">
        <f>+T299*S299</f>
        <v>2.0838330671454441E-5</v>
      </c>
    </row>
    <row r="300" spans="1:21">
      <c r="A300" s="140" t="s">
        <v>449</v>
      </c>
      <c r="B300" s="141" t="s">
        <v>42</v>
      </c>
      <c r="C300" s="142">
        <v>56292.410699999891</v>
      </c>
      <c r="D300" s="143">
        <v>2.0000000000000001E-4</v>
      </c>
      <c r="E300" s="13">
        <f>+(C300-C$7)/C$8</f>
        <v>28030.290426991756</v>
      </c>
      <c r="F300" s="101">
        <f>ROUND(2*E300,0)/2-0.5</f>
        <v>28030</v>
      </c>
      <c r="G300" s="13">
        <f>+C300-(C$7+F300*C$8)</f>
        <v>0.1210841998909018</v>
      </c>
      <c r="H300" s="13"/>
      <c r="I300" s="13"/>
      <c r="J300" s="13"/>
      <c r="L300" s="13">
        <f>+G300</f>
        <v>0.1210841998909018</v>
      </c>
      <c r="M300" s="13"/>
      <c r="N300" s="13"/>
      <c r="O300" s="13">
        <f ca="1">+C$11+C$12*$F300</f>
        <v>0.1456576921968793</v>
      </c>
      <c r="P300" s="13">
        <f>+D$11+D$12*F300+D$13*F300^2</f>
        <v>0.11785671725297464</v>
      </c>
      <c r="Q300" s="15">
        <f>+C300-15018.5</f>
        <v>41273.910699999891</v>
      </c>
      <c r="S300" s="13">
        <f>+(P300-G300)^2</f>
        <v>1.0416644178121254E-5</v>
      </c>
      <c r="T300" s="13">
        <v>1</v>
      </c>
      <c r="U300" s="13">
        <f>+T300*S300</f>
        <v>1.0416644178121254E-5</v>
      </c>
    </row>
    <row r="301" spans="1:21">
      <c r="A301" s="140" t="s">
        <v>449</v>
      </c>
      <c r="B301" s="141" t="s">
        <v>40</v>
      </c>
      <c r="C301" s="142">
        <v>56293.453000000212</v>
      </c>
      <c r="D301" s="143">
        <v>2.9999999999999997E-4</v>
      </c>
      <c r="E301" s="13">
        <f>+(C301-C$7)/C$8</f>
        <v>28032.790439824792</v>
      </c>
      <c r="F301" s="101">
        <f>ROUND(2*E301,0)/2-0.5</f>
        <v>28032.5</v>
      </c>
      <c r="G301" s="13">
        <f>+C301-(C$7+F301*C$8)</f>
        <v>0.12108955021540169</v>
      </c>
      <c r="H301" s="13"/>
      <c r="I301" s="13"/>
      <c r="J301" s="13"/>
      <c r="L301" s="13">
        <f>+G301</f>
        <v>0.12108955021540169</v>
      </c>
      <c r="M301" s="13"/>
      <c r="N301" s="13"/>
      <c r="O301" s="13">
        <f ca="1">+C$11+C$12*$F301</f>
        <v>0.14556321077037371</v>
      </c>
      <c r="P301" s="13">
        <f>+D$11+D$12*F301+D$13*F301^2</f>
        <v>0.11786968457201281</v>
      </c>
      <c r="Q301" s="15">
        <f>+C301-15018.5</f>
        <v>41274.953000000212</v>
      </c>
      <c r="S301" s="13">
        <f>+(P301-G301)^2</f>
        <v>1.0367534761476036E-5</v>
      </c>
      <c r="T301" s="13">
        <v>1</v>
      </c>
      <c r="U301" s="13">
        <f>+T301*S301</f>
        <v>1.0367534761476036E-5</v>
      </c>
    </row>
    <row r="302" spans="1:21">
      <c r="A302" s="140" t="s">
        <v>449</v>
      </c>
      <c r="B302" s="141" t="s">
        <v>42</v>
      </c>
      <c r="C302" s="142">
        <v>56294.496300000232</v>
      </c>
      <c r="D302" s="143">
        <v>2.0000000000000001E-4</v>
      </c>
      <c r="E302" s="13">
        <f>+(C302-C$7)/C$8</f>
        <v>28035.292851211099</v>
      </c>
      <c r="F302" s="101">
        <f>ROUND(2*E302,0)/2-0.5</f>
        <v>28035</v>
      </c>
      <c r="G302" s="13">
        <f>+C302-(C$7+F302*C$8)</f>
        <v>0.1220949002308771</v>
      </c>
      <c r="H302" s="13"/>
      <c r="I302" s="13"/>
      <c r="J302" s="13"/>
      <c r="L302" s="13">
        <f>+G302</f>
        <v>0.1220949002308771</v>
      </c>
      <c r="M302" s="13"/>
      <c r="N302" s="13"/>
      <c r="O302" s="13">
        <f ca="1">+C$11+C$12*$F302</f>
        <v>0.14546872934386834</v>
      </c>
      <c r="P302" s="13">
        <f>+D$11+D$12*F302+D$13*F302^2</f>
        <v>0.11788265377912817</v>
      </c>
      <c r="Q302" s="15">
        <f>+C302-15018.5</f>
        <v>41275.996300000232</v>
      </c>
      <c r="S302" s="13">
        <f>+(P302-G302)^2</f>
        <v>1.7743020170271475E-5</v>
      </c>
      <c r="T302" s="13">
        <v>1</v>
      </c>
      <c r="U302" s="13">
        <f>+T302*S302</f>
        <v>1.7743020170271475E-5</v>
      </c>
    </row>
    <row r="303" spans="1:21">
      <c r="A303" s="140" t="s">
        <v>449</v>
      </c>
      <c r="B303" s="141" t="s">
        <v>42</v>
      </c>
      <c r="C303" s="142">
        <v>56295.329400000162</v>
      </c>
      <c r="D303" s="143">
        <v>1.2999999999999999E-3</v>
      </c>
      <c r="E303" s="13">
        <f>+(C303-C$7)/C$8</f>
        <v>28037.291086546786</v>
      </c>
      <c r="F303" s="101">
        <f>ROUND(2*E303,0)/2-0.5</f>
        <v>28037</v>
      </c>
      <c r="G303" s="13">
        <f>+C303-(C$7+F303*C$8)</f>
        <v>0.12135918016429059</v>
      </c>
      <c r="H303" s="13"/>
      <c r="I303" s="13"/>
      <c r="J303" s="13"/>
      <c r="L303" s="13">
        <f>+G303</f>
        <v>0.12135918016429059</v>
      </c>
      <c r="M303" s="13"/>
      <c r="N303" s="13"/>
      <c r="O303" s="13">
        <f ca="1">+C$11+C$12*$F303</f>
        <v>0.14539314420266392</v>
      </c>
      <c r="P303" s="13">
        <f>+D$11+D$12*F303+D$13*F303^2</f>
        <v>0.117893030504236</v>
      </c>
      <c r="Q303" s="15">
        <f>+C303-15018.5</f>
        <v>41276.829400000162</v>
      </c>
      <c r="S303" s="13">
        <f>+(P303-G303)^2</f>
        <v>1.2014193465896592E-5</v>
      </c>
      <c r="T303" s="13">
        <v>1</v>
      </c>
      <c r="U303" s="13">
        <f>+T303*S303</f>
        <v>1.2014193465896592E-5</v>
      </c>
    </row>
    <row r="304" spans="1:21">
      <c r="A304" s="140" t="s">
        <v>449</v>
      </c>
      <c r="B304" s="141" t="s">
        <v>40</v>
      </c>
      <c r="C304" s="142">
        <v>56296.372599999886</v>
      </c>
      <c r="D304" s="143">
        <v>2.9999999999999997E-4</v>
      </c>
      <c r="E304" s="13">
        <f>+(C304-C$7)/C$8</f>
        <v>28039.793258076985</v>
      </c>
      <c r="F304" s="101">
        <f>ROUND(2*E304,0)/2-0.5</f>
        <v>28039.5</v>
      </c>
      <c r="G304" s="13">
        <f>+C304-(C$7+F304*C$8)</f>
        <v>0.12226452988397796</v>
      </c>
      <c r="H304" s="13"/>
      <c r="I304" s="13"/>
      <c r="J304" s="13"/>
      <c r="L304" s="13">
        <f>+G304</f>
        <v>0.12226452988397796</v>
      </c>
      <c r="M304" s="13"/>
      <c r="N304" s="13"/>
      <c r="O304" s="13">
        <f ca="1">+C$11+C$12*$F304</f>
        <v>0.14529866277615855</v>
      </c>
      <c r="P304" s="13">
        <f>+D$11+D$12*F304+D$13*F304^2</f>
        <v>0.11790600310989026</v>
      </c>
      <c r="Q304" s="15">
        <f>+C304-15018.5</f>
        <v>41277.872599999886</v>
      </c>
      <c r="S304" s="13">
        <f>+(P304-G304)^2</f>
        <v>1.8996755640439315E-5</v>
      </c>
      <c r="T304" s="13">
        <v>1</v>
      </c>
      <c r="U304" s="13">
        <f>+T304*S304</f>
        <v>1.8996755640439315E-5</v>
      </c>
    </row>
    <row r="305" spans="1:21">
      <c r="A305" s="140" t="s">
        <v>449</v>
      </c>
      <c r="B305" s="141" t="s">
        <v>42</v>
      </c>
      <c r="C305" s="142">
        <v>56297.416600000113</v>
      </c>
      <c r="D305" s="143">
        <v>2.0000000000000001E-4</v>
      </c>
      <c r="E305" s="13">
        <f>+(C305-C$7)/C$8</f>
        <v>28042.297348451593</v>
      </c>
      <c r="F305" s="101">
        <f>ROUND(2*E305,0)/2-0.5</f>
        <v>28042</v>
      </c>
      <c r="G305" s="13">
        <f>+C305-(C$7+F305*C$8)</f>
        <v>0.12396988010732457</v>
      </c>
      <c r="H305" s="13"/>
      <c r="I305" s="13"/>
      <c r="J305" s="13"/>
      <c r="L305" s="13">
        <f>+G305</f>
        <v>0.12396988010732457</v>
      </c>
      <c r="M305" s="13"/>
      <c r="N305" s="13"/>
      <c r="O305" s="13">
        <f ca="1">+C$11+C$12*$F305</f>
        <v>0.14520418134965296</v>
      </c>
      <c r="P305" s="13">
        <f>+D$11+D$12*F305+D$13*F305^2</f>
        <v>0.1179189776036217</v>
      </c>
      <c r="Q305" s="15">
        <f>+C305-15018.5</f>
        <v>41278.916600000113</v>
      </c>
      <c r="S305" s="13">
        <f>+(P305-G305)^2</f>
        <v>3.6613421109317633E-5</v>
      </c>
      <c r="T305" s="13">
        <v>1</v>
      </c>
      <c r="U305" s="13">
        <f>+T305*S305</f>
        <v>3.6613421109317633E-5</v>
      </c>
    </row>
    <row r="306" spans="1:21">
      <c r="A306" s="140" t="s">
        <v>449</v>
      </c>
      <c r="B306" s="141" t="s">
        <v>40</v>
      </c>
      <c r="C306" s="142">
        <v>56298.455500000156</v>
      </c>
      <c r="D306" s="143">
        <v>2.0000000000000001E-4</v>
      </c>
      <c r="E306" s="13">
        <f>+(C306-C$7)/C$8</f>
        <v>28044.789206200367</v>
      </c>
      <c r="F306" s="101">
        <f>ROUND(2*E306,0)/2-0.5</f>
        <v>28044.5</v>
      </c>
      <c r="G306" s="13">
        <f>+C306-(C$7+F306*C$8)</f>
        <v>0.1205752301539178</v>
      </c>
      <c r="H306" s="13"/>
      <c r="I306" s="13"/>
      <c r="J306" s="13"/>
      <c r="L306" s="13">
        <f>+G306</f>
        <v>0.1205752301539178</v>
      </c>
      <c r="M306" s="13"/>
      <c r="N306" s="13"/>
      <c r="O306" s="13">
        <f ca="1">+C$11+C$12*$F306</f>
        <v>0.14510969992314737</v>
      </c>
      <c r="P306" s="13">
        <f>+D$11+D$12*F306+D$13*F306^2</f>
        <v>0.1179319539854303</v>
      </c>
      <c r="Q306" s="15">
        <f>+C306-15018.5</f>
        <v>41279.955500000156</v>
      </c>
      <c r="S306" s="13">
        <f>+(P306-G306)^2</f>
        <v>6.9869089028939673E-6</v>
      </c>
      <c r="T306" s="13">
        <v>1</v>
      </c>
      <c r="U306" s="13">
        <f>+T306*S306</f>
        <v>6.9869089028939673E-6</v>
      </c>
    </row>
    <row r="307" spans="1:21">
      <c r="A307" s="140" t="s">
        <v>449</v>
      </c>
      <c r="B307" s="141" t="s">
        <v>42</v>
      </c>
      <c r="C307" s="142">
        <v>56299.498199999798</v>
      </c>
      <c r="D307" s="143">
        <v>4.0000000000000002E-4</v>
      </c>
      <c r="E307" s="13">
        <f>+(C307-C$7)/C$8</f>
        <v>28047.290178453368</v>
      </c>
      <c r="F307" s="101">
        <f>ROUND(2*E307,0)/2-0.5</f>
        <v>28047</v>
      </c>
      <c r="G307" s="13">
        <f>+C307-(C$7+F307*C$8)</f>
        <v>0.12098057979892474</v>
      </c>
      <c r="H307" s="13"/>
      <c r="I307" s="13"/>
      <c r="J307" s="13"/>
      <c r="L307" s="13">
        <f>+G307</f>
        <v>0.12098057979892474</v>
      </c>
      <c r="M307" s="13"/>
      <c r="N307" s="13"/>
      <c r="O307" s="13">
        <f ca="1">+C$11+C$12*$F307</f>
        <v>0.14501521849664201</v>
      </c>
      <c r="P307" s="13">
        <f>+D$11+D$12*F307+D$13*F307^2</f>
        <v>0.11794493225531608</v>
      </c>
      <c r="Q307" s="15">
        <f>+C307-15018.5</f>
        <v>41280.998199999798</v>
      </c>
      <c r="S307" s="13">
        <f>+(P307-G307)^2</f>
        <v>9.215156009017295E-6</v>
      </c>
      <c r="T307" s="13">
        <v>1</v>
      </c>
      <c r="U307" s="13">
        <f>+T307*S307</f>
        <v>9.215156009017295E-6</v>
      </c>
    </row>
    <row r="308" spans="1:21">
      <c r="A308" s="140" t="s">
        <v>449</v>
      </c>
      <c r="B308" s="141" t="s">
        <v>40</v>
      </c>
      <c r="C308" s="142">
        <v>56303.458800000139</v>
      </c>
      <c r="D308" s="143">
        <v>2.0000000000000001E-4</v>
      </c>
      <c r="E308" s="13">
        <f>+(C308-C$7)/C$8</f>
        <v>28056.78989141923</v>
      </c>
      <c r="F308" s="101">
        <f>ROUND(2*E308,0)/2-0.5</f>
        <v>28056.5</v>
      </c>
      <c r="G308" s="13">
        <f>+C308-(C$7+F308*C$8)</f>
        <v>0.12086091013770783</v>
      </c>
      <c r="H308" s="13"/>
      <c r="I308" s="13"/>
      <c r="J308" s="13"/>
      <c r="L308" s="13">
        <f>+G308</f>
        <v>0.12086091013770783</v>
      </c>
      <c r="M308" s="13"/>
      <c r="N308" s="13"/>
      <c r="O308" s="13">
        <f ca="1">+C$11+C$12*$F308</f>
        <v>0.14465618907592126</v>
      </c>
      <c r="P308" s="13">
        <f>+D$11+D$12*F308+D$13*F308^2</f>
        <v>0.11799426690014583</v>
      </c>
      <c r="Q308" s="15">
        <f>+C308-15018.5</f>
        <v>41284.958800000139</v>
      </c>
      <c r="S308" s="13">
        <f>+(P308-G308)^2</f>
        <v>8.2176434514599449E-6</v>
      </c>
      <c r="T308" s="13">
        <v>1</v>
      </c>
      <c r="U308" s="13">
        <f>+T308*S308</f>
        <v>8.2176434514599449E-6</v>
      </c>
    </row>
    <row r="309" spans="1:21">
      <c r="A309" s="140" t="s">
        <v>449</v>
      </c>
      <c r="B309" s="141" t="s">
        <v>42</v>
      </c>
      <c r="C309" s="142">
        <v>56305.338899999857</v>
      </c>
      <c r="D309" s="143">
        <v>2.0000000000000001E-4</v>
      </c>
      <c r="E309" s="13">
        <f>+(C309-C$7)/C$8</f>
        <v>28061.29941279046</v>
      </c>
      <c r="F309" s="101">
        <f>ROUND(2*E309,0)/2-0.5</f>
        <v>28061</v>
      </c>
      <c r="G309" s="13">
        <f>+C309-(C$7+F309*C$8)</f>
        <v>0.12483053985488368</v>
      </c>
      <c r="H309" s="13"/>
      <c r="I309" s="13"/>
      <c r="J309" s="13"/>
      <c r="L309" s="13">
        <f>+G309</f>
        <v>0.12483053985488368</v>
      </c>
      <c r="M309" s="13"/>
      <c r="N309" s="13"/>
      <c r="O309" s="13">
        <f ca="1">+C$11+C$12*$F309</f>
        <v>0.14448612250821125</v>
      </c>
      <c r="P309" s="13">
        <f>+D$11+D$12*F309+D$13*F309^2</f>
        <v>0.11801764545834256</v>
      </c>
      <c r="Q309" s="15">
        <f>+C309-15018.5</f>
        <v>41286.838899999857</v>
      </c>
      <c r="S309" s="13">
        <f>+(P309-G309)^2</f>
        <v>4.6415530058421379E-5</v>
      </c>
      <c r="T309" s="13">
        <v>1</v>
      </c>
      <c r="U309" s="13">
        <f>+T309*S309</f>
        <v>4.6415530058421379E-5</v>
      </c>
    </row>
    <row r="310" spans="1:21">
      <c r="A310" s="140" t="s">
        <v>449</v>
      </c>
      <c r="B310" s="141" t="s">
        <v>40</v>
      </c>
      <c r="C310" s="142">
        <v>56306.37770000007</v>
      </c>
      <c r="D310" s="143">
        <v>4.0000000000000002E-4</v>
      </c>
      <c r="E310" s="13">
        <f>+(C310-C$7)/C$8</f>
        <v>28063.791030684242</v>
      </c>
      <c r="F310" s="101">
        <f>ROUND(2*E310,0)/2-0.5</f>
        <v>28063.5</v>
      </c>
      <c r="G310" s="13">
        <f>+C310-(C$7+F310*C$8)</f>
        <v>0.12133589007135015</v>
      </c>
      <c r="H310" s="13"/>
      <c r="I310" s="13"/>
      <c r="J310" s="13"/>
      <c r="L310" s="13">
        <f>+G310</f>
        <v>0.12133589007135015</v>
      </c>
      <c r="M310" s="13"/>
      <c r="N310" s="13"/>
      <c r="O310" s="13">
        <f ca="1">+C$11+C$12*$F310</f>
        <v>0.14439164108170588</v>
      </c>
      <c r="P310" s="13">
        <f>+D$11+D$12*F310+D$13*F310^2</f>
        <v>0.11803063618953769</v>
      </c>
      <c r="Q310" s="15">
        <f>+C310-15018.5</f>
        <v>41287.87770000007</v>
      </c>
      <c r="S310" s="13">
        <f>+(P310-G310)^2</f>
        <v>1.0924703223236364E-5</v>
      </c>
      <c r="T310" s="13">
        <v>1</v>
      </c>
      <c r="U310" s="13">
        <f>+T310*S310</f>
        <v>1.0924703223236364E-5</v>
      </c>
    </row>
    <row r="311" spans="1:21">
      <c r="A311" s="140" t="s">
        <v>449</v>
      </c>
      <c r="B311" s="141" t="s">
        <v>42</v>
      </c>
      <c r="C311" s="142">
        <v>56307.418599999975</v>
      </c>
      <c r="D311" s="143">
        <v>6.9999999999999999E-4</v>
      </c>
      <c r="E311" s="13">
        <f>+(C311-C$7)/C$8</f>
        <v>28066.287685540683</v>
      </c>
      <c r="F311" s="101">
        <f>ROUND(2*E311,0)/2-0.5</f>
        <v>28066</v>
      </c>
      <c r="G311" s="13">
        <f>+C311-(C$7+F311*C$8)</f>
        <v>0.11994123997283168</v>
      </c>
      <c r="H311" s="13"/>
      <c r="I311" s="13"/>
      <c r="J311" s="13"/>
      <c r="L311" s="13">
        <f>+G311</f>
        <v>0.11994123997283168</v>
      </c>
      <c r="M311" s="13"/>
      <c r="N311" s="13"/>
      <c r="O311" s="13">
        <f ca="1">+C$11+C$12*$F311</f>
        <v>0.14429715965520029</v>
      </c>
      <c r="P311" s="13">
        <f>+D$11+D$12*F311+D$13*F311^2</f>
        <v>0.11804362880880996</v>
      </c>
      <c r="Q311" s="15">
        <f>+C311-15018.5</f>
        <v>41288.918599999975</v>
      </c>
      <c r="S311" s="13">
        <f>+(P311-G311)^2</f>
        <v>3.6009281298198682E-6</v>
      </c>
      <c r="T311" s="13">
        <v>1</v>
      </c>
      <c r="U311" s="13">
        <f>+T311*S311</f>
        <v>3.6009281298198682E-6</v>
      </c>
    </row>
    <row r="312" spans="1:21">
      <c r="A312" s="140" t="s">
        <v>449</v>
      </c>
      <c r="B312" s="141" t="s">
        <v>42</v>
      </c>
      <c r="C312" s="142">
        <v>56310.339699999895</v>
      </c>
      <c r="D312" s="143">
        <v>1E-4</v>
      </c>
      <c r="E312" s="13">
        <f>+(C312-C$7)/C$8</f>
        <v>28073.294101624462</v>
      </c>
      <c r="F312" s="101">
        <f>ROUND(2*E312,0)/2-0.5</f>
        <v>28073</v>
      </c>
      <c r="G312" s="13">
        <f>+C312-(C$7+F312*C$8)</f>
        <v>0.12261621989455307</v>
      </c>
      <c r="H312" s="13"/>
      <c r="I312" s="13"/>
      <c r="J312" s="13"/>
      <c r="L312" s="13">
        <f>+G312</f>
        <v>0.12261621989455307</v>
      </c>
      <c r="M312" s="13"/>
      <c r="N312" s="13"/>
      <c r="O312" s="13">
        <f ca="1">+C$11+C$12*$F312</f>
        <v>0.14403261166098491</v>
      </c>
      <c r="P312" s="13">
        <f>+D$11+D$12*F312+D$13*F312^2</f>
        <v>0.11808001818734293</v>
      </c>
      <c r="Q312" s="15">
        <f>+C312-15018.5</f>
        <v>41291.839699999895</v>
      </c>
      <c r="S312" s="13">
        <f>+(P312-G312)^2</f>
        <v>2.05771259284962E-5</v>
      </c>
      <c r="T312" s="13">
        <v>1</v>
      </c>
      <c r="U312" s="13">
        <f>+T312*S312</f>
        <v>2.05771259284962E-5</v>
      </c>
    </row>
    <row r="313" spans="1:21">
      <c r="A313" s="140" t="s">
        <v>449</v>
      </c>
      <c r="B313" s="141" t="s">
        <v>40</v>
      </c>
      <c r="C313" s="142">
        <v>56311.380299999844</v>
      </c>
      <c r="D313" s="143">
        <v>2.0000000000000001E-4</v>
      </c>
      <c r="E313" s="13">
        <f>+(C313-C$7)/C$8</f>
        <v>28075.790036914808</v>
      </c>
      <c r="F313" s="101">
        <f>ROUND(2*E313,0)/2-0.5</f>
        <v>28075.5</v>
      </c>
      <c r="G313" s="13">
        <f>+C313-(C$7+F313*C$8)</f>
        <v>0.12092156984726898</v>
      </c>
      <c r="H313" s="13"/>
      <c r="I313" s="13"/>
      <c r="J313" s="13"/>
      <c r="L313" s="13">
        <f>+G313</f>
        <v>0.12092156984726898</v>
      </c>
      <c r="M313" s="13"/>
      <c r="N313" s="13"/>
      <c r="O313" s="13">
        <f ca="1">+C$11+C$12*$F313</f>
        <v>0.14393813023447954</v>
      </c>
      <c r="P313" s="13">
        <f>+D$11+D$12*F313+D$13*F313^2</f>
        <v>0.11809301798130846</v>
      </c>
      <c r="Q313" s="15">
        <f>+C313-15018.5</f>
        <v>41292.880299999844</v>
      </c>
      <c r="S313" s="13">
        <f>+(P313-G313)^2</f>
        <v>8.0007056584287625E-6</v>
      </c>
      <c r="T313" s="13">
        <v>1</v>
      </c>
      <c r="U313" s="13">
        <f>+T313*S313</f>
        <v>8.0007056584287625E-6</v>
      </c>
    </row>
    <row r="314" spans="1:21">
      <c r="A314" s="140" t="s">
        <v>449</v>
      </c>
      <c r="B314" s="141" t="s">
        <v>40</v>
      </c>
      <c r="C314" s="142">
        <v>56316.385699999984</v>
      </c>
      <c r="D314" s="143">
        <v>1.9E-3</v>
      </c>
      <c r="E314" s="13">
        <f>+(C314-C$7)/C$8</f>
        <v>28087.795759097447</v>
      </c>
      <c r="F314" s="101">
        <f>ROUND(2*E314,0)/2-0.5</f>
        <v>28087.5</v>
      </c>
      <c r="G314" s="13">
        <f>+C314-(C$7+F314*C$8)</f>
        <v>0.12330724998173537</v>
      </c>
      <c r="H314" s="13"/>
      <c r="I314" s="13"/>
      <c r="J314" s="13"/>
      <c r="L314" s="13">
        <f>+G314</f>
        <v>0.12330724998173537</v>
      </c>
      <c r="M314" s="13"/>
      <c r="N314" s="13"/>
      <c r="O314" s="13">
        <f ca="1">+C$11+C$12*$F314</f>
        <v>0.14348461938725321</v>
      </c>
      <c r="P314" s="13">
        <f>+D$11+D$12*F314+D$13*F314^2</f>
        <v>0.11815544327437728</v>
      </c>
      <c r="Q314" s="15">
        <f>+C314-15018.5</f>
        <v>41297.885699999984</v>
      </c>
      <c r="S314" s="13">
        <f>+(P314-G314)^2</f>
        <v>2.6541112349979738E-5</v>
      </c>
      <c r="T314" s="13">
        <v>1</v>
      </c>
      <c r="U314" s="13">
        <f>+T314*S314</f>
        <v>2.6541112349979738E-5</v>
      </c>
    </row>
    <row r="315" spans="1:21">
      <c r="A315" s="140" t="s">
        <v>449</v>
      </c>
      <c r="B315" s="141" t="s">
        <v>42</v>
      </c>
      <c r="C315" s="142">
        <v>56317.424199999776</v>
      </c>
      <c r="D315" s="143">
        <v>1.1000000000000001E-3</v>
      </c>
      <c r="E315" s="13">
        <f>+(C315-C$7)/C$8</f>
        <v>28090.286657424018</v>
      </c>
      <c r="F315" s="101">
        <f>ROUND(2*E315,0)/2-0.5</f>
        <v>28090</v>
      </c>
      <c r="G315" s="13">
        <f>+C315-(C$7+F315*C$8)</f>
        <v>0.11951259977649897</v>
      </c>
      <c r="H315" s="13"/>
      <c r="I315" s="13"/>
      <c r="J315" s="13"/>
      <c r="L315" s="13">
        <f>+G315</f>
        <v>0.11951259977649897</v>
      </c>
      <c r="M315" s="13"/>
      <c r="N315" s="13"/>
      <c r="O315" s="13">
        <f ca="1">+C$11+C$12*$F315</f>
        <v>0.14339013796074762</v>
      </c>
      <c r="P315" s="13">
        <f>+D$11+D$12*F315+D$13*F315^2</f>
        <v>0.11816845401919042</v>
      </c>
      <c r="Q315" s="15">
        <f>+C315-15018.5</f>
        <v>41298.924199999776</v>
      </c>
      <c r="S315" s="13">
        <f>+(P315-G315)^2</f>
        <v>1.8067278168905864E-6</v>
      </c>
      <c r="T315" s="13">
        <v>1</v>
      </c>
      <c r="U315" s="13">
        <f>+T315*S315</f>
        <v>1.8067278168905864E-6</v>
      </c>
    </row>
    <row r="316" spans="1:21">
      <c r="A316" s="140" t="s">
        <v>449</v>
      </c>
      <c r="B316" s="141" t="s">
        <v>42</v>
      </c>
      <c r="C316" s="142">
        <v>56320.347500000149</v>
      </c>
      <c r="D316" s="143">
        <v>5.9999999999999995E-4</v>
      </c>
      <c r="E316" s="13">
        <f>+(C316-C$7)/C$8</f>
        <v>28097.298350327681</v>
      </c>
      <c r="F316" s="101">
        <f>ROUND(2*E316,0)/2-0.5</f>
        <v>28097</v>
      </c>
      <c r="G316" s="13">
        <f>+C316-(C$7+F316*C$8)</f>
        <v>0.12438758014468476</v>
      </c>
      <c r="H316" s="13"/>
      <c r="I316" s="13"/>
      <c r="J316" s="13"/>
      <c r="L316" s="13">
        <f>+G316</f>
        <v>0.12438758014468476</v>
      </c>
      <c r="M316" s="13"/>
      <c r="N316" s="13"/>
      <c r="O316" s="13">
        <f ca="1">+C$11+C$12*$F316</f>
        <v>0.14312558996653224</v>
      </c>
      <c r="P316" s="13">
        <f>+D$11+D$12*F316+D$13*F316^2</f>
        <v>0.11820489414923777</v>
      </c>
      <c r="Q316" s="15">
        <f>+C316-15018.5</f>
        <v>41301.847500000149</v>
      </c>
      <c r="S316" s="13">
        <f>+(P316-G316)^2</f>
        <v>3.822560611829641E-5</v>
      </c>
      <c r="T316" s="13">
        <v>1</v>
      </c>
      <c r="U316" s="13">
        <f>+T316*S316</f>
        <v>3.822560611829641E-5</v>
      </c>
    </row>
    <row r="317" spans="1:21">
      <c r="A317" s="140" t="s">
        <v>449</v>
      </c>
      <c r="B317" s="141" t="s">
        <v>40</v>
      </c>
      <c r="C317" s="142">
        <v>56321.387500000186</v>
      </c>
      <c r="D317" s="143">
        <v>8.0000000000000004E-4</v>
      </c>
      <c r="E317" s="13">
        <f>+(C317-C$7)/C$8</f>
        <v>28099.792846485841</v>
      </c>
      <c r="F317" s="101">
        <f>ROUND(2*E317,0)/2-0.5</f>
        <v>28099.5</v>
      </c>
      <c r="G317" s="13">
        <f>+C317-(C$7+F317*C$8)</f>
        <v>0.12209293018531753</v>
      </c>
      <c r="H317" s="13"/>
      <c r="I317" s="13"/>
      <c r="J317" s="13"/>
      <c r="L317" s="13">
        <f>+G317</f>
        <v>0.12209293018531753</v>
      </c>
      <c r="M317" s="13"/>
      <c r="N317" s="13"/>
      <c r="O317" s="13">
        <f ca="1">+C$11+C$12*$F317</f>
        <v>0.14303110854002687</v>
      </c>
      <c r="P317" s="13">
        <f>+D$11+D$12*F317+D$13*F317^2</f>
        <v>0.11821791206874417</v>
      </c>
      <c r="Q317" s="15">
        <f>+C317-15018.5</f>
        <v>41302.887500000186</v>
      </c>
      <c r="S317" s="13">
        <f>+(P317-G317)^2</f>
        <v>1.5015765403771719E-5</v>
      </c>
      <c r="T317" s="13">
        <v>1</v>
      </c>
      <c r="U317" s="13">
        <f>+T317*S317</f>
        <v>1.5015765403771719E-5</v>
      </c>
    </row>
    <row r="318" spans="1:21">
      <c r="A318" s="140" t="s">
        <v>449</v>
      </c>
      <c r="B318" s="141" t="s">
        <v>42</v>
      </c>
      <c r="C318" s="142">
        <v>56325.348400000017</v>
      </c>
      <c r="D318" s="143">
        <v>2.9999999999999997E-4</v>
      </c>
      <c r="E318" s="13">
        <f>+(C318-C$7)/C$8</f>
        <v>28109.293279016678</v>
      </c>
      <c r="F318" s="101">
        <f>ROUND(2*E318,0)/2-0.5</f>
        <v>28109</v>
      </c>
      <c r="G318" s="13">
        <f>+C318-(C$7+F318*C$8)</f>
        <v>0.12227326001448091</v>
      </c>
      <c r="H318" s="13"/>
      <c r="I318" s="13"/>
      <c r="J318" s="13"/>
      <c r="L318" s="13">
        <f>+G318</f>
        <v>0.12227326001448091</v>
      </c>
      <c r="M318" s="13"/>
      <c r="N318" s="13"/>
      <c r="O318" s="13">
        <f ca="1">+C$11+C$12*$F318</f>
        <v>0.14267207911930591</v>
      </c>
      <c r="P318" s="13">
        <f>+D$11+D$12*F318+D$13*F318^2</f>
        <v>0.11826739738213228</v>
      </c>
      <c r="Q318" s="15">
        <f>+C318-15018.5</f>
        <v>41306.848400000017</v>
      </c>
      <c r="S318" s="13">
        <f>+(P318-G318)^2</f>
        <v>1.6046935429247102E-5</v>
      </c>
      <c r="T318" s="13">
        <v>1</v>
      </c>
      <c r="U318" s="13">
        <f>+T318*S318</f>
        <v>1.6046935429247102E-5</v>
      </c>
    </row>
    <row r="319" spans="1:21">
      <c r="A319" s="140" t="s">
        <v>449</v>
      </c>
      <c r="B319" s="141" t="s">
        <v>40</v>
      </c>
      <c r="C319" s="142">
        <v>56326.388900000136</v>
      </c>
      <c r="D319" s="143">
        <v>8.9999999999999998E-4</v>
      </c>
      <c r="E319" s="13">
        <f>+(C319-C$7)/C$8</f>
        <v>28111.788974452029</v>
      </c>
      <c r="F319" s="101">
        <f>ROUND(2*E319,0)/2-0.5</f>
        <v>28111.5</v>
      </c>
      <c r="G319" s="13">
        <f>+C319-(C$7+F319*C$8)</f>
        <v>0.12047861013707006</v>
      </c>
      <c r="H319" s="13"/>
      <c r="I319" s="13"/>
      <c r="J319" s="13"/>
      <c r="L319" s="13">
        <f>+G319</f>
        <v>0.12047861013707006</v>
      </c>
      <c r="M319" s="13"/>
      <c r="N319" s="13"/>
      <c r="O319" s="13">
        <f ca="1">+C$11+C$12*$F319</f>
        <v>0.14257759769280054</v>
      </c>
      <c r="P319" s="13">
        <f>+D$11+D$12*F319+D$13*F319^2</f>
        <v>0.1182804243644091</v>
      </c>
      <c r="Q319" s="15">
        <f>+C319-15018.5</f>
        <v>41307.888900000136</v>
      </c>
      <c r="S319" s="13">
        <f>+(P319-G319)^2</f>
        <v>4.8320206911290983E-6</v>
      </c>
      <c r="T319" s="13">
        <v>1</v>
      </c>
      <c r="U319" s="13">
        <f>+T319*S319</f>
        <v>4.8320206911290983E-6</v>
      </c>
    </row>
    <row r="320" spans="1:21">
      <c r="A320" s="140" t="s">
        <v>449</v>
      </c>
      <c r="B320" s="141" t="s">
        <v>42</v>
      </c>
      <c r="C320" s="142">
        <v>56607.606999999844</v>
      </c>
      <c r="D320" s="143">
        <v>2.0000000000000001E-4</v>
      </c>
      <c r="E320" s="13">
        <f>+(C320-C$7)/C$8</f>
        <v>28786.305772556356</v>
      </c>
      <c r="F320" s="101">
        <f>ROUND(2*E320,0)/2-0.5</f>
        <v>28786</v>
      </c>
      <c r="G320" s="13">
        <f>+C320-(C$7+F320*C$8)</f>
        <v>0.12748203983937856</v>
      </c>
      <c r="H320" s="13"/>
      <c r="I320" s="13"/>
      <c r="J320" s="13"/>
      <c r="L320" s="13">
        <f>+G320</f>
        <v>0.12748203983937856</v>
      </c>
      <c r="M320" s="13"/>
      <c r="N320" s="13"/>
      <c r="O320" s="13">
        <f ca="1">+C$11+C$12*$F320</f>
        <v>0.11708650882162108</v>
      </c>
      <c r="P320" s="13">
        <f>+D$11+D$12*F320+D$13*F320^2</f>
        <v>0.12186407737883112</v>
      </c>
      <c r="Q320" s="15">
        <f>+C320-15018.5</f>
        <v>41589.106999999844</v>
      </c>
      <c r="S320" s="13">
        <f>+(P320-G320)^2</f>
        <v>3.1561502208120222E-5</v>
      </c>
      <c r="T320" s="13">
        <v>1</v>
      </c>
      <c r="U320" s="13">
        <f>+T320*S320</f>
        <v>3.1561502208120222E-5</v>
      </c>
    </row>
    <row r="321" spans="1:21">
      <c r="A321" s="140" t="s">
        <v>449</v>
      </c>
      <c r="B321" s="141" t="s">
        <v>40</v>
      </c>
      <c r="C321" s="142">
        <v>56608.653599999845</v>
      </c>
      <c r="D321" s="143">
        <v>2.9999999999999997E-4</v>
      </c>
      <c r="E321" s="13">
        <f>+(C321-C$7)/C$8</f>
        <v>28788.816099170814</v>
      </c>
      <c r="F321" s="101">
        <f>ROUND(2*E321,0)/2-0.5</f>
        <v>28788.5</v>
      </c>
      <c r="G321" s="13">
        <f>+C321-(C$7+F321*C$8)</f>
        <v>0.13178738984424854</v>
      </c>
      <c r="H321" s="13"/>
      <c r="I321" s="13"/>
      <c r="J321" s="13"/>
      <c r="L321" s="13">
        <f>+G321</f>
        <v>0.13178738984424854</v>
      </c>
      <c r="M321" s="13"/>
      <c r="N321" s="13"/>
      <c r="O321" s="13">
        <f ca="1">+C$11+C$12*$F321</f>
        <v>0.11699202739511572</v>
      </c>
      <c r="P321" s="13">
        <f>+D$11+D$12*F321+D$13*F321^2</f>
        <v>0.12187761565240621</v>
      </c>
      <c r="Q321" s="15">
        <f>+C321-15018.5</f>
        <v>41590.153599999845</v>
      </c>
      <c r="S321" s="13">
        <f>+(P321-G321)^2</f>
        <v>9.8203624533304299E-5</v>
      </c>
      <c r="T321" s="13">
        <v>1</v>
      </c>
      <c r="U321" s="13">
        <f>+T321*S321</f>
        <v>9.8203624533304299E-5</v>
      </c>
    </row>
    <row r="322" spans="1:21">
      <c r="A322" s="140" t="s">
        <v>449</v>
      </c>
      <c r="B322" s="141" t="s">
        <v>40</v>
      </c>
      <c r="C322" s="142">
        <v>56609.486800000072</v>
      </c>
      <c r="D322" s="143">
        <v>2.9999999999999997E-4</v>
      </c>
      <c r="E322" s="13">
        <f>+(C322-C$7)/C$8</f>
        <v>28790.814574362608</v>
      </c>
      <c r="F322" s="101">
        <f>ROUND(2*E322,0)/2-0.5</f>
        <v>28790.5</v>
      </c>
      <c r="G322" s="13">
        <f>+C322-(C$7+F322*C$8)</f>
        <v>0.13115167006617412</v>
      </c>
      <c r="H322" s="13"/>
      <c r="I322" s="13"/>
      <c r="J322" s="13"/>
      <c r="L322" s="13">
        <f>+G322</f>
        <v>0.13115167006617412</v>
      </c>
      <c r="M322" s="13"/>
      <c r="N322" s="13"/>
      <c r="O322" s="13">
        <f ca="1">+C$11+C$12*$F322</f>
        <v>0.11691644225391129</v>
      </c>
      <c r="P322" s="13">
        <f>+D$11+D$12*F322+D$13*F322^2</f>
        <v>0.12188844763068185</v>
      </c>
      <c r="Q322" s="15">
        <f>+C322-15018.5</f>
        <v>41590.986800000072</v>
      </c>
      <c r="S322" s="13">
        <f>+(P322-G322)^2</f>
        <v>8.580728988940732E-5</v>
      </c>
      <c r="T322" s="13">
        <v>1</v>
      </c>
      <c r="U322" s="13">
        <f>+T322*S322</f>
        <v>8.580728988940732E-5</v>
      </c>
    </row>
    <row r="323" spans="1:21">
      <c r="A323" s="140" t="s">
        <v>449</v>
      </c>
      <c r="B323" s="141" t="s">
        <v>40</v>
      </c>
      <c r="C323" s="142">
        <v>56611.570999999996</v>
      </c>
      <c r="D323" s="143">
        <v>2.9999999999999997E-4</v>
      </c>
      <c r="E323" s="13">
        <f>+(C323-C$7)/C$8</f>
        <v>28795.813640605356</v>
      </c>
      <c r="F323" s="101">
        <f>ROUND(2*E323,0)/2-0.5</f>
        <v>28795.5</v>
      </c>
      <c r="G323" s="13">
        <f>+C323-(C$7+F323*C$8)</f>
        <v>0.13076236999768298</v>
      </c>
      <c r="H323" s="13"/>
      <c r="I323" s="13"/>
      <c r="J323" s="13"/>
      <c r="L323" s="13">
        <f>+G323</f>
        <v>0.13076236999768298</v>
      </c>
      <c r="M323" s="13"/>
      <c r="N323" s="13"/>
      <c r="O323" s="13">
        <f ca="1">+C$11+C$12*$F323</f>
        <v>0.11672747940090034</v>
      </c>
      <c r="P323" s="13">
        <f>+D$11+D$12*F323+D$13*F323^2</f>
        <v>0.12191553286298699</v>
      </c>
      <c r="Q323" s="15">
        <f>+C323-15018.5</f>
        <v>41593.070999999996</v>
      </c>
      <c r="S323" s="13">
        <f>+(P323-G323)^2</f>
        <v>7.8266527287835898E-5</v>
      </c>
      <c r="T323" s="13">
        <v>1</v>
      </c>
      <c r="U323" s="13">
        <f>+T323*S323</f>
        <v>7.8266527287835898E-5</v>
      </c>
    </row>
    <row r="324" spans="1:21">
      <c r="A324" s="140" t="s">
        <v>449</v>
      </c>
      <c r="B324" s="141" t="s">
        <v>42</v>
      </c>
      <c r="C324" s="142">
        <v>56617.613299999852</v>
      </c>
      <c r="D324" s="143">
        <v>2.0000000000000001E-4</v>
      </c>
      <c r="E324" s="13">
        <f>+(C324-C$7)/C$8</f>
        <v>28810.306423427988</v>
      </c>
      <c r="F324" s="101">
        <f>ROUND(2*E324,0)/2-0.5</f>
        <v>28810</v>
      </c>
      <c r="G324" s="13">
        <f>+C324-(C$7+F324*C$8)</f>
        <v>0.12775339985091705</v>
      </c>
      <c r="H324" s="13"/>
      <c r="I324" s="13"/>
      <c r="J324" s="13"/>
      <c r="L324" s="13">
        <f>+G324</f>
        <v>0.12775339985091705</v>
      </c>
      <c r="M324" s="13"/>
      <c r="N324" s="13"/>
      <c r="O324" s="13">
        <f ca="1">+C$11+C$12*$F324</f>
        <v>0.11617948712716841</v>
      </c>
      <c r="P324" s="13">
        <f>+D$11+D$12*F324+D$13*F324^2</f>
        <v>0.12199412274497762</v>
      </c>
      <c r="Q324" s="15">
        <f>+C324-15018.5</f>
        <v>41599.113299999852</v>
      </c>
      <c r="S324" s="13">
        <f>+(P324-G324)^2</f>
        <v>3.3169272782998067E-5</v>
      </c>
      <c r="T324" s="13">
        <v>1</v>
      </c>
      <c r="U324" s="13">
        <f>+T324*S324</f>
        <v>3.3169272782998067E-5</v>
      </c>
    </row>
    <row r="325" spans="1:21">
      <c r="A325" s="140" t="s">
        <v>449</v>
      </c>
      <c r="B325" s="141" t="s">
        <v>42</v>
      </c>
      <c r="C325" s="142">
        <v>56618.447499999776</v>
      </c>
      <c r="D325" s="143">
        <v>2.0000000000000001E-4</v>
      </c>
      <c r="E325" s="13">
        <f>+(C325-C$7)/C$8</f>
        <v>28812.307297173058</v>
      </c>
      <c r="F325" s="101">
        <f>ROUND(2*E325,0)/2-0.5</f>
        <v>28812</v>
      </c>
      <c r="G325" s="13">
        <f>+C325-(C$7+F325*C$8)</f>
        <v>0.12811767977837007</v>
      </c>
      <c r="H325" s="13"/>
      <c r="I325" s="13"/>
      <c r="J325" s="13"/>
      <c r="L325" s="13">
        <f>+G325</f>
        <v>0.12811767977837007</v>
      </c>
      <c r="M325" s="13"/>
      <c r="N325" s="13"/>
      <c r="O325" s="13">
        <f ca="1">+C$11+C$12*$F325</f>
        <v>0.11610390198596399</v>
      </c>
      <c r="P325" s="13">
        <f>+D$11+D$12*F325+D$13*F325^2</f>
        <v>0.12200496771322419</v>
      </c>
      <c r="Q325" s="15">
        <f>+C325-15018.5</f>
        <v>41599.947499999776</v>
      </c>
      <c r="S325" s="13">
        <f>+(P325-G325)^2</f>
        <v>3.736524879138002E-5</v>
      </c>
      <c r="T325" s="13">
        <v>1</v>
      </c>
      <c r="U325" s="13">
        <f>+T325*S325</f>
        <v>3.736524879138002E-5</v>
      </c>
    </row>
    <row r="326" spans="1:21">
      <c r="A326" s="140" t="s">
        <v>449</v>
      </c>
      <c r="B326" s="141" t="s">
        <v>40</v>
      </c>
      <c r="C326" s="142">
        <v>56619.492500000168</v>
      </c>
      <c r="D326" s="143">
        <v>2.0000000000000001E-4</v>
      </c>
      <c r="E326" s="13">
        <f>+(C326-C$7)/C$8</f>
        <v>28814.813786102055</v>
      </c>
      <c r="F326" s="101">
        <f>ROUND(2*E326,0)/2-0.5</f>
        <v>28814.5</v>
      </c>
      <c r="G326" s="13">
        <f>+C326-(C$7+F326*C$8)</f>
        <v>0.13082303016562946</v>
      </c>
      <c r="H326" s="13"/>
      <c r="I326" s="13"/>
      <c r="J326" s="13"/>
      <c r="L326" s="13">
        <f>+G326</f>
        <v>0.13082303016562946</v>
      </c>
      <c r="M326" s="13"/>
      <c r="N326" s="13"/>
      <c r="O326" s="13">
        <f ca="1">+C$11+C$12*$F326</f>
        <v>0.11600942055945862</v>
      </c>
      <c r="P326" s="13">
        <f>+D$11+D$12*F326+D$13*F326^2</f>
        <v>0.12201852562280187</v>
      </c>
      <c r="Q326" s="15">
        <f>+C326-15018.5</f>
        <v>41600.992500000168</v>
      </c>
      <c r="S326" s="13">
        <f>+(P326-G326)^2</f>
        <v>7.7519300244671723E-5</v>
      </c>
      <c r="T326" s="13">
        <v>1</v>
      </c>
      <c r="U326" s="13">
        <f>+T326*S326</f>
        <v>7.7519300244671723E-5</v>
      </c>
    </row>
    <row r="327" spans="1:21">
      <c r="A327" s="140" t="s">
        <v>449</v>
      </c>
      <c r="B327" s="141" t="s">
        <v>40</v>
      </c>
      <c r="C327" s="142">
        <v>56622.412000000011</v>
      </c>
      <c r="D327" s="143">
        <v>2.9999999999999997E-4</v>
      </c>
      <c r="E327" s="13">
        <f>+(C327-C$7)/C$8</f>
        <v>28821.816364499256</v>
      </c>
      <c r="F327" s="101">
        <f>ROUND(2*E327,0)/2-0.5</f>
        <v>28821.5</v>
      </c>
      <c r="G327" s="13">
        <f>+C327-(C$7+F327*C$8)</f>
        <v>0.13189801001135493</v>
      </c>
      <c r="H327" s="13"/>
      <c r="I327" s="13"/>
      <c r="J327" s="13"/>
      <c r="L327" s="13">
        <f>+G327</f>
        <v>0.13189801001135493</v>
      </c>
      <c r="M327" s="13"/>
      <c r="N327" s="13"/>
      <c r="O327" s="13">
        <f ca="1">+C$11+C$12*$F327</f>
        <v>0.11574487256524324</v>
      </c>
      <c r="P327" s="13">
        <f>+D$11+D$12*F327+D$13*F327^2</f>
        <v>0.12205649781418991</v>
      </c>
      <c r="Q327" s="15">
        <f>+C327-15018.5</f>
        <v>41603.912000000011</v>
      </c>
      <c r="S327" s="13">
        <f>+(P327-G327)^2</f>
        <v>9.6855362326947803E-5</v>
      </c>
      <c r="T327" s="13">
        <v>1</v>
      </c>
      <c r="U327" s="13">
        <f>+T327*S327</f>
        <v>9.6855362326947803E-5</v>
      </c>
    </row>
    <row r="328" spans="1:21">
      <c r="A328" s="140" t="s">
        <v>449</v>
      </c>
      <c r="B328" s="141" t="s">
        <v>42</v>
      </c>
      <c r="C328" s="142">
        <v>56622.614899999928</v>
      </c>
      <c r="D328" s="143">
        <v>2.9999999999999997E-4</v>
      </c>
      <c r="E328" s="13">
        <f>+(C328-C$7)/C$8</f>
        <v>28822.303031105279</v>
      </c>
      <c r="F328" s="101">
        <f>ROUND(2*E328,0)/2-0.5</f>
        <v>28822</v>
      </c>
      <c r="G328" s="13">
        <f>+C328-(C$7+F328*C$8)</f>
        <v>0.1263390799285844</v>
      </c>
      <c r="H328" s="13"/>
      <c r="I328" s="13"/>
      <c r="J328" s="13"/>
      <c r="L328" s="13">
        <f>+G328</f>
        <v>0.1263390799285844</v>
      </c>
      <c r="M328" s="13"/>
      <c r="N328" s="13"/>
      <c r="O328" s="13">
        <f ca="1">+C$11+C$12*$F328</f>
        <v>0.11572597627994208</v>
      </c>
      <c r="P328" s="13">
        <f>+D$11+D$12*F328+D$13*F328^2</f>
        <v>0.12205921067999793</v>
      </c>
      <c r="Q328" s="15">
        <f>+C328-15018.5</f>
        <v>41604.114899999928</v>
      </c>
      <c r="S328" s="13">
        <f>+(P328-G328)^2</f>
        <v>1.8317280784996051E-5</v>
      </c>
      <c r="T328" s="13">
        <v>1</v>
      </c>
      <c r="U328" s="13">
        <f>+T328*S328</f>
        <v>1.8317280784996051E-5</v>
      </c>
    </row>
    <row r="329" spans="1:21">
      <c r="A329" s="140" t="s">
        <v>449</v>
      </c>
      <c r="B329" s="141" t="s">
        <v>42</v>
      </c>
      <c r="C329" s="142">
        <v>56625.535199999809</v>
      </c>
      <c r="D329" s="143">
        <v>1.1000000000000001E-3</v>
      </c>
      <c r="E329" s="13">
        <f>+(C329-C$7)/C$8</f>
        <v>28829.307528345769</v>
      </c>
      <c r="F329" s="101">
        <f>ROUND(2*E329,0)/2-0.5</f>
        <v>28829</v>
      </c>
      <c r="G329" s="13">
        <f>+C329-(C$7+F329*C$8)</f>
        <v>0.12821405980503187</v>
      </c>
      <c r="H329" s="13"/>
      <c r="I329" s="13"/>
      <c r="J329" s="13"/>
      <c r="L329" s="13">
        <f>+G329</f>
        <v>0.12821405980503187</v>
      </c>
      <c r="M329" s="13"/>
      <c r="N329" s="13"/>
      <c r="O329" s="13">
        <f ca="1">+C$11+C$12*$F329</f>
        <v>0.1154614282857267</v>
      </c>
      <c r="P329" s="13">
        <f>+D$11+D$12*F329+D$13*F329^2</f>
        <v>0.12209719873123423</v>
      </c>
      <c r="Q329" s="15">
        <f>+C329-15018.5</f>
        <v>41607.035199999809</v>
      </c>
      <c r="S329" s="13">
        <f>+(P329-G329)^2</f>
        <v>3.7415989396140767E-5</v>
      </c>
      <c r="T329" s="13">
        <v>1</v>
      </c>
      <c r="U329" s="13">
        <f>+T329*S329</f>
        <v>3.7415989396140767E-5</v>
      </c>
    </row>
    <row r="330" spans="1:21">
      <c r="A330" s="140" t="s">
        <v>449</v>
      </c>
      <c r="B330" s="141" t="s">
        <v>40</v>
      </c>
      <c r="C330" s="142">
        <v>56631.583800000139</v>
      </c>
      <c r="D330" s="143">
        <v>2.0000000000000001E-4</v>
      </c>
      <c r="E330" s="13">
        <f>+(C330-C$7)/C$8</f>
        <v>28843.815422059724</v>
      </c>
      <c r="F330" s="101">
        <f>ROUND(2*E330,0)/2-0.5</f>
        <v>28843.5</v>
      </c>
      <c r="G330" s="13">
        <f>+C330-(C$7+F330*C$8)</f>
        <v>0.13150509013939882</v>
      </c>
      <c r="H330" s="13"/>
      <c r="I330" s="13"/>
      <c r="J330" s="13"/>
      <c r="L330" s="13">
        <f>+G330</f>
        <v>0.13150509013939882</v>
      </c>
      <c r="M330" s="13"/>
      <c r="N330" s="13"/>
      <c r="O330" s="13">
        <f ca="1">+C$11+C$12*$F330</f>
        <v>0.114913436011995</v>
      </c>
      <c r="P330" s="13">
        <f>+D$11+D$12*F330+D$13*F330^2</f>
        <v>0.12217593535458267</v>
      </c>
      <c r="Q330" s="15">
        <f>+C330-15018.5</f>
        <v>41613.083800000139</v>
      </c>
      <c r="S330" s="13">
        <f>+(P330-G330)^2</f>
        <v>8.703312899905805E-5</v>
      </c>
      <c r="T330" s="13">
        <v>1</v>
      </c>
      <c r="U330" s="13">
        <f>+T330*S330</f>
        <v>8.703312899905805E-5</v>
      </c>
    </row>
    <row r="331" spans="1:21">
      <c r="A331" s="140" t="s">
        <v>449</v>
      </c>
      <c r="B331" s="141" t="s">
        <v>40</v>
      </c>
      <c r="C331" s="142">
        <v>56644.508700000122</v>
      </c>
      <c r="D331" s="143">
        <v>5.0000000000000001E-4</v>
      </c>
      <c r="E331" s="13">
        <f>+(C331-C$7)/C$8</f>
        <v>28874.816492630278</v>
      </c>
      <c r="F331" s="101">
        <f>ROUND(2*E331,0)/2-0.5</f>
        <v>28874.5</v>
      </c>
      <c r="G331" s="13">
        <f>+C331-(C$7+F331*C$8)</f>
        <v>0.13195143012126209</v>
      </c>
      <c r="H331" s="13"/>
      <c r="I331" s="13"/>
      <c r="J331" s="13"/>
      <c r="L331" s="13">
        <f>+G331</f>
        <v>0.13195143012126209</v>
      </c>
      <c r="M331" s="13"/>
      <c r="N331" s="13"/>
      <c r="O331" s="13">
        <f ca="1">+C$11+C$12*$F331</f>
        <v>0.11374186632332695</v>
      </c>
      <c r="P331" s="13">
        <f>+D$11+D$12*F331+D$13*F331^2</f>
        <v>0.12234448187581778</v>
      </c>
      <c r="Q331" s="15">
        <f>+C331-15018.5</f>
        <v>41626.008700000122</v>
      </c>
      <c r="S331" s="13">
        <f>+(P331-G331)^2</f>
        <v>9.229345459064546E-5</v>
      </c>
      <c r="T331" s="13">
        <v>1</v>
      </c>
      <c r="U331" s="13">
        <f>+T331*S331</f>
        <v>9.229345459064546E-5</v>
      </c>
    </row>
    <row r="332" spans="1:21">
      <c r="A332" s="140" t="s">
        <v>449</v>
      </c>
      <c r="B332" s="141" t="s">
        <v>40</v>
      </c>
      <c r="C332" s="142">
        <v>56645.341299999971</v>
      </c>
      <c r="D332" s="143">
        <v>8.9999999999999998E-4</v>
      </c>
      <c r="E332" s="13">
        <f>+(C332-C$7)/C$8</f>
        <v>28876.813528688766</v>
      </c>
      <c r="F332" s="101">
        <f>ROUND(2*E332,0)/2-0.5</f>
        <v>28876.5</v>
      </c>
      <c r="G332" s="13">
        <f>+C332-(C$7+F332*C$8)</f>
        <v>0.13071570996544324</v>
      </c>
      <c r="H332" s="13"/>
      <c r="I332" s="13"/>
      <c r="J332" s="13"/>
      <c r="L332" s="13">
        <f>+G332</f>
        <v>0.13071570996544324</v>
      </c>
      <c r="M332" s="13"/>
      <c r="N332" s="13"/>
      <c r="O332" s="13">
        <f ca="1">+C$11+C$12*$F332</f>
        <v>0.11366628118212252</v>
      </c>
      <c r="P332" s="13">
        <f>+D$11+D$12*F332+D$13*F332^2</f>
        <v>0.1223553658139772</v>
      </c>
      <c r="Q332" s="15">
        <f>+C332-15018.5</f>
        <v>41626.841299999971</v>
      </c>
      <c r="S332" s="13">
        <f>+(P332-G332)^2</f>
        <v>6.9895354330952418E-5</v>
      </c>
      <c r="T332" s="13">
        <v>1</v>
      </c>
      <c r="U332" s="13">
        <f>+T332*S332</f>
        <v>6.9895354330952418E-5</v>
      </c>
    </row>
    <row r="333" spans="1:21">
      <c r="A333" s="140" t="s">
        <v>449</v>
      </c>
      <c r="B333" s="141" t="s">
        <v>42</v>
      </c>
      <c r="C333" s="142">
        <v>56645.542899999768</v>
      </c>
      <c r="D333" s="143">
        <v>1.1999999999999999E-3</v>
      </c>
      <c r="E333" s="13">
        <f>+(C333-C$7)/C$8</f>
        <v>28877.297077174306</v>
      </c>
      <c r="F333" s="101">
        <f>ROUND(2*E333,0)/2-0.5</f>
        <v>28877</v>
      </c>
      <c r="G333" s="13">
        <f>+C333-(C$7+F333*C$8)</f>
        <v>0.12385677976999432</v>
      </c>
      <c r="H333" s="13"/>
      <c r="I333" s="13"/>
      <c r="J333" s="13"/>
      <c r="L333" s="13">
        <f>+G333</f>
        <v>0.12385677976999432</v>
      </c>
      <c r="M333" s="13"/>
      <c r="N333" s="13"/>
      <c r="O333" s="13">
        <f ca="1">+C$11+C$12*$F333</f>
        <v>0.11364738489682158</v>
      </c>
      <c r="P333" s="13">
        <f>+D$11+D$12*F333+D$13*F333^2</f>
        <v>0.12235808698732478</v>
      </c>
      <c r="Q333" s="15">
        <f>+C333-15018.5</f>
        <v>41627.042899999768</v>
      </c>
      <c r="S333" s="13">
        <f>+(P333-G333)^2</f>
        <v>2.2460800568257576E-6</v>
      </c>
      <c r="T333" s="13">
        <v>1</v>
      </c>
      <c r="U333" s="13">
        <f>+T333*S333</f>
        <v>2.2460800568257576E-6</v>
      </c>
    </row>
    <row r="334" spans="1:21">
      <c r="A334" s="140" t="s">
        <v>449</v>
      </c>
      <c r="B334" s="141" t="s">
        <v>42</v>
      </c>
      <c r="C334" s="142">
        <v>56646.380799999926</v>
      </c>
      <c r="D334" s="143">
        <v>5.9999999999999995E-4</v>
      </c>
      <c r="E334" s="13">
        <f>+(C334-C$7)/C$8</f>
        <v>28879.306825569729</v>
      </c>
      <c r="F334" s="101">
        <f>ROUND(2*E334,0)/2-0.5</f>
        <v>28879</v>
      </c>
      <c r="G334" s="13">
        <f>+C334-(C$7+F334*C$8)</f>
        <v>0.12792105992411962</v>
      </c>
      <c r="H334" s="13"/>
      <c r="I334" s="13"/>
      <c r="J334" s="13"/>
      <c r="L334" s="13">
        <f>+G334</f>
        <v>0.12792105992411962</v>
      </c>
      <c r="M334" s="13"/>
      <c r="N334" s="13"/>
      <c r="O334" s="13">
        <f ca="1">+C$11+C$12*$F334</f>
        <v>0.11357179975561715</v>
      </c>
      <c r="P334" s="13">
        <f>+D$11+D$12*F334+D$13*F334^2</f>
        <v>0.12236897243594592</v>
      </c>
      <c r="Q334" s="15">
        <f>+C334-15018.5</f>
        <v>41627.880799999926</v>
      </c>
      <c r="S334" s="13">
        <f>+(P334-G334)^2</f>
        <v>3.082567547633487E-5</v>
      </c>
      <c r="T334" s="13">
        <v>1</v>
      </c>
      <c r="U334" s="13">
        <f>+T334*S334</f>
        <v>3.082567547633487E-5</v>
      </c>
    </row>
    <row r="335" spans="1:21">
      <c r="A335" s="140" t="s">
        <v>449</v>
      </c>
      <c r="B335" s="141" t="s">
        <v>42</v>
      </c>
      <c r="C335" s="142">
        <v>56648.464199999813</v>
      </c>
      <c r="D335" s="143">
        <v>8.0000000000000004E-4</v>
      </c>
      <c r="E335" s="13">
        <f>+(C335-C$7)/C$8</f>
        <v>28884.303972969188</v>
      </c>
      <c r="F335" s="101">
        <f>ROUND(2*E335,0)/2-0.5</f>
        <v>28884</v>
      </c>
      <c r="G335" s="13">
        <f>+C335-(C$7+F335*C$8)</f>
        <v>0.12673175981035456</v>
      </c>
      <c r="H335" s="13"/>
      <c r="I335" s="13"/>
      <c r="J335" s="13"/>
      <c r="L335" s="13">
        <f>+G335</f>
        <v>0.12673175981035456</v>
      </c>
      <c r="M335" s="13"/>
      <c r="N335" s="13"/>
      <c r="O335" s="13">
        <f ca="1">+C$11+C$12*$F335</f>
        <v>0.1133828369026062</v>
      </c>
      <c r="P335" s="13">
        <f>+D$11+D$12*F335+D$13*F335^2</f>
        <v>0.12239619134411488</v>
      </c>
      <c r="Q335" s="15">
        <f>+C335-15018.5</f>
        <v>41629.964199999813</v>
      </c>
      <c r="S335" s="13">
        <f>+(P335-G335)^2</f>
        <v>1.8797153925451923E-5</v>
      </c>
      <c r="T335" s="13">
        <v>1</v>
      </c>
      <c r="U335" s="13">
        <f>+T335*S335</f>
        <v>1.8797153925451923E-5</v>
      </c>
    </row>
    <row r="336" spans="1:21">
      <c r="A336" s="140" t="s">
        <v>449</v>
      </c>
      <c r="B336" s="141" t="s">
        <v>40</v>
      </c>
      <c r="C336" s="142">
        <v>56649.51099999994</v>
      </c>
      <c r="D336" s="143">
        <v>8.0000000000000004E-4</v>
      </c>
      <c r="E336" s="13">
        <f>+(C336-C$7)/C$8</f>
        <v>28886.814779294749</v>
      </c>
      <c r="F336" s="101">
        <f>ROUND(2*E336,0)/2-0.5</f>
        <v>28886.5</v>
      </c>
      <c r="G336" s="13">
        <f>+C336-(C$7+F336*C$8)</f>
        <v>0.13123710994113935</v>
      </c>
      <c r="H336" s="13"/>
      <c r="I336" s="13"/>
      <c r="J336" s="13"/>
      <c r="L336" s="13">
        <f>+G336</f>
        <v>0.13123710994113935</v>
      </c>
      <c r="M336" s="13"/>
      <c r="N336" s="13"/>
      <c r="O336" s="13">
        <f ca="1">+C$11+C$12*$F336</f>
        <v>0.11328835547610061</v>
      </c>
      <c r="P336" s="13">
        <f>+D$11+D$12*F336+D$13*F336^2</f>
        <v>0.12240980363031513</v>
      </c>
      <c r="Q336" s="15">
        <f>+C336-15018.5</f>
        <v>41631.01099999994</v>
      </c>
      <c r="S336" s="13">
        <f>+(P336-G336)^2</f>
        <v>7.7921336705117118E-5</v>
      </c>
      <c r="T336" s="13">
        <v>1</v>
      </c>
      <c r="U336" s="13">
        <f>+T336*S336</f>
        <v>7.7921336705117118E-5</v>
      </c>
    </row>
    <row r="337" spans="1:21">
      <c r="A337" s="140" t="s">
        <v>449</v>
      </c>
      <c r="B337" s="141" t="s">
        <v>42</v>
      </c>
      <c r="C337" s="142">
        <v>56650.549999999814</v>
      </c>
      <c r="D337" s="143">
        <v>2.0000000000000001E-4</v>
      </c>
      <c r="E337" s="13">
        <f>+(C337-C$7)/C$8</f>
        <v>28889.306876898514</v>
      </c>
      <c r="F337" s="101">
        <f>ROUND(2*E337,0)/2-0.5</f>
        <v>28889</v>
      </c>
      <c r="G337" s="13">
        <f>+C337-(C$7+F337*C$8)</f>
        <v>0.12794245981058339</v>
      </c>
      <c r="H337" s="13"/>
      <c r="I337" s="13"/>
      <c r="J337" s="13"/>
      <c r="L337" s="13">
        <f>+G337</f>
        <v>0.12794245981058339</v>
      </c>
      <c r="M337" s="13"/>
      <c r="N337" s="13"/>
      <c r="O337" s="13">
        <f ca="1">+C$11+C$12*$F337</f>
        <v>0.11319387404959524</v>
      </c>
      <c r="P337" s="13">
        <f>+D$11+D$12*F337+D$13*F337^2</f>
        <v>0.12242341780459251</v>
      </c>
      <c r="Q337" s="15">
        <f>+C337-15018.5</f>
        <v>41632.049999999814</v>
      </c>
      <c r="S337" s="13">
        <f>+(P337-G337)^2</f>
        <v>3.0459824663891795E-5</v>
      </c>
      <c r="T337" s="13">
        <v>1</v>
      </c>
      <c r="U337" s="13">
        <f>+T337*S337</f>
        <v>3.0459824663891795E-5</v>
      </c>
    </row>
    <row r="338" spans="1:21">
      <c r="A338" s="140" t="s">
        <v>449</v>
      </c>
      <c r="B338" s="141" t="s">
        <v>42</v>
      </c>
      <c r="C338" s="142">
        <v>56651.383599999826</v>
      </c>
      <c r="D338" s="143">
        <v>2.0000000000000001E-4</v>
      </c>
      <c r="E338" s="13">
        <f>+(C338-C$7)/C$8</f>
        <v>28891.306311511398</v>
      </c>
      <c r="F338" s="101">
        <f>ROUND(2*E338,0)/2-0.5</f>
        <v>28891</v>
      </c>
      <c r="G338" s="13">
        <f>+C338-(C$7+F338*C$8)</f>
        <v>0.12770673982595326</v>
      </c>
      <c r="H338" s="13"/>
      <c r="I338" s="13"/>
      <c r="J338" s="13"/>
      <c r="L338" s="13">
        <f>+G338</f>
        <v>0.12770673982595326</v>
      </c>
      <c r="M338" s="13"/>
      <c r="N338" s="13"/>
      <c r="O338" s="13">
        <f ca="1">+C$11+C$12*$F338</f>
        <v>0.11311828890839082</v>
      </c>
      <c r="P338" s="13">
        <f>+D$11+D$12*F338+D$13*F338^2</f>
        <v>0.12243431050343001</v>
      </c>
      <c r="Q338" s="15">
        <f>+C338-15018.5</f>
        <v>41632.883599999826</v>
      </c>
      <c r="S338" s="13">
        <f>+(P338-G338)^2</f>
        <v>2.7798510961003011E-5</v>
      </c>
      <c r="T338" s="13">
        <v>1</v>
      </c>
      <c r="U338" s="13">
        <f>+T338*S338</f>
        <v>2.7798510961003011E-5</v>
      </c>
    </row>
    <row r="339" spans="1:21">
      <c r="A339" s="140" t="s">
        <v>449</v>
      </c>
      <c r="B339" s="141" t="s">
        <v>40</v>
      </c>
      <c r="C339" s="142">
        <v>56652.429000000004</v>
      </c>
      <c r="D339" s="143">
        <v>5.9999999999999995E-4</v>
      </c>
      <c r="E339" s="13">
        <f>+(C339-C$7)/C$8</f>
        <v>28893.813759861481</v>
      </c>
      <c r="F339" s="101">
        <f>ROUND(2*E339,0)/2-0.5</f>
        <v>28893.5</v>
      </c>
      <c r="G339" s="13">
        <f>+C339-(C$7+F339*C$8)</f>
        <v>0.13081209000665694</v>
      </c>
      <c r="H339" s="13"/>
      <c r="I339" s="13"/>
      <c r="J339" s="13"/>
      <c r="L339" s="13">
        <f>+G339</f>
        <v>0.13081209000665694</v>
      </c>
      <c r="M339" s="13"/>
      <c r="N339" s="13"/>
      <c r="O339" s="13">
        <f ca="1">+C$11+C$12*$F339</f>
        <v>0.11302380748188523</v>
      </c>
      <c r="P339" s="13">
        <f>+D$11+D$12*F339+D$13*F339^2</f>
        <v>0.12244792807624635</v>
      </c>
      <c r="Q339" s="15">
        <f>+C339-15018.5</f>
        <v>41633.929000000004</v>
      </c>
      <c r="S339" s="13">
        <f>+(P339-G339)^2</f>
        <v>6.9959204798129815E-5</v>
      </c>
      <c r="T339" s="13">
        <v>1</v>
      </c>
      <c r="U339" s="13">
        <f>+T339*S339</f>
        <v>6.9959204798129815E-5</v>
      </c>
    </row>
    <row r="340" spans="1:21">
      <c r="A340" s="140" t="s">
        <v>449</v>
      </c>
      <c r="B340" s="141" t="s">
        <v>42</v>
      </c>
      <c r="C340" s="142">
        <v>56653.468100000173</v>
      </c>
      <c r="D340" s="143">
        <v>2.0000000000000001E-4</v>
      </c>
      <c r="E340" s="13">
        <f>+(C340-C$7)/C$8</f>
        <v>28896.306097321354</v>
      </c>
      <c r="F340" s="101">
        <f>ROUND(2*E340,0)/2-0.5</f>
        <v>28896</v>
      </c>
      <c r="G340" s="13">
        <f>+C340-(C$7+F340*C$8)</f>
        <v>0.12761744017188903</v>
      </c>
      <c r="H340" s="13"/>
      <c r="I340" s="13"/>
      <c r="J340" s="13"/>
      <c r="L340" s="13">
        <f>+G340</f>
        <v>0.12761744017188903</v>
      </c>
      <c r="M340" s="13"/>
      <c r="N340" s="13"/>
      <c r="O340" s="13">
        <f ca="1">+C$11+C$12*$F340</f>
        <v>0.11292932605537986</v>
      </c>
      <c r="P340" s="13">
        <f>+D$11+D$12*F340+D$13*F340^2</f>
        <v>0.12246154753713984</v>
      </c>
      <c r="Q340" s="15">
        <f>+C340-15018.5</f>
        <v>41634.968100000173</v>
      </c>
      <c r="S340" s="13">
        <f>+(P340-G340)^2</f>
        <v>2.6583228861060975E-5</v>
      </c>
      <c r="T340" s="13">
        <v>1</v>
      </c>
      <c r="U340" s="13">
        <f>+T340*S340</f>
        <v>2.6583228861060975E-5</v>
      </c>
    </row>
    <row r="341" spans="1:21">
      <c r="A341" s="140" t="s">
        <v>449</v>
      </c>
      <c r="B341" s="141" t="s">
        <v>42</v>
      </c>
      <c r="C341" s="142">
        <v>56656.387600000016</v>
      </c>
      <c r="D341" s="143">
        <v>6.9999999999999999E-4</v>
      </c>
      <c r="E341" s="13">
        <f>+(C341-C$7)/C$8</f>
        <v>28903.308675718559</v>
      </c>
      <c r="F341" s="101">
        <f>ROUND(2*E341,0)/2-0.5</f>
        <v>28903</v>
      </c>
      <c r="G341" s="13">
        <f>+C341-(C$7+F341*C$8)</f>
        <v>0.1286924200176145</v>
      </c>
      <c r="H341" s="13"/>
      <c r="I341" s="13"/>
      <c r="J341" s="13"/>
      <c r="L341" s="13">
        <f>+G341</f>
        <v>0.1286924200176145</v>
      </c>
      <c r="M341" s="13"/>
      <c r="N341" s="13"/>
      <c r="O341" s="13">
        <f ca="1">+C$11+C$12*$F341</f>
        <v>0.11266477806116448</v>
      </c>
      <c r="P341" s="13">
        <f>+D$11+D$12*F341+D$13*F341^2</f>
        <v>0.12249969207221216</v>
      </c>
      <c r="Q341" s="15">
        <f>+C341-15018.5</f>
        <v>41637.887600000016</v>
      </c>
      <c r="S341" s="13">
        <f>+(P341-G341)^2</f>
        <v>3.8349879405767026E-5</v>
      </c>
      <c r="T341" s="13">
        <v>1</v>
      </c>
      <c r="U341" s="13">
        <f>+T341*S341</f>
        <v>3.8349879405767026E-5</v>
      </c>
    </row>
    <row r="342" spans="1:21">
      <c r="A342" s="140" t="s">
        <v>449</v>
      </c>
      <c r="B342" s="141" t="s">
        <v>40</v>
      </c>
      <c r="C342" s="142">
        <v>56657.431799999904</v>
      </c>
      <c r="D342" s="143">
        <v>1E-3</v>
      </c>
      <c r="E342" s="13">
        <f>+(C342-C$7)/C$8</f>
        <v>28905.813245803147</v>
      </c>
      <c r="F342" s="101">
        <f>ROUND(2*E342,0)/2-0.5</f>
        <v>28905.5</v>
      </c>
      <c r="G342" s="13">
        <f>+C342-(C$7+F342*C$8)</f>
        <v>0.13059776990121463</v>
      </c>
      <c r="H342" s="13"/>
      <c r="I342" s="13"/>
      <c r="J342" s="13"/>
      <c r="L342" s="13">
        <f>+G342</f>
        <v>0.13059776990121463</v>
      </c>
      <c r="M342" s="13"/>
      <c r="N342" s="13"/>
      <c r="O342" s="13">
        <f ca="1">+C$11+C$12*$F342</f>
        <v>0.11257029663465912</v>
      </c>
      <c r="P342" s="13">
        <f>+D$11+D$12*F342+D$13*F342^2</f>
        <v>0.12251331870779893</v>
      </c>
      <c r="Q342" s="15">
        <f>+C342-15018.5</f>
        <v>41638.931799999904</v>
      </c>
      <c r="S342" s="13">
        <f>+(P342-G342)^2</f>
        <v>6.5358351098720647E-5</v>
      </c>
      <c r="T342" s="13">
        <v>1</v>
      </c>
      <c r="U342" s="13">
        <f>+T342*S342</f>
        <v>6.5358351098720647E-5</v>
      </c>
    </row>
    <row r="343" spans="1:21">
      <c r="A343" s="140" t="s">
        <v>449</v>
      </c>
      <c r="B343" s="141" t="s">
        <v>40</v>
      </c>
      <c r="C343" s="142">
        <v>56660.351799999829</v>
      </c>
      <c r="D343" s="143">
        <v>2.9999999999999997E-4</v>
      </c>
      <c r="E343" s="13">
        <f>+(C343-C$7)/C$8</f>
        <v>28912.817023477546</v>
      </c>
      <c r="F343" s="101">
        <f>ROUND(2*E343,0)/2-0.5</f>
        <v>28912.5</v>
      </c>
      <c r="G343" s="13">
        <f>+C343-(C$7+F343*C$8)</f>
        <v>0.13217274982889649</v>
      </c>
      <c r="H343" s="13"/>
      <c r="I343" s="13"/>
      <c r="J343" s="13"/>
      <c r="L343" s="13">
        <f>+G343</f>
        <v>0.13217274982889649</v>
      </c>
      <c r="M343" s="13"/>
      <c r="N343" s="13"/>
      <c r="O343" s="13">
        <f ca="1">+C$11+C$12*$F343</f>
        <v>0.11230574864044374</v>
      </c>
      <c r="P343" s="13">
        <f>+D$11+D$12*F343+D$13*F343^2</f>
        <v>0.12255148333201238</v>
      </c>
      <c r="Q343" s="15">
        <f>+C343-15018.5</f>
        <v>41641.851799999829</v>
      </c>
      <c r="S343" s="13">
        <f>+(P343-G343)^2</f>
        <v>9.2568769004064568E-5</v>
      </c>
      <c r="T343" s="13">
        <v>1</v>
      </c>
      <c r="U343" s="13">
        <f>+T343*S343</f>
        <v>9.2568769004064568E-5</v>
      </c>
    </row>
    <row r="344" spans="1:21">
      <c r="A344" s="140" t="s">
        <v>449</v>
      </c>
      <c r="B344" s="141" t="s">
        <v>42</v>
      </c>
      <c r="C344" s="142">
        <v>56660.556299999822</v>
      </c>
      <c r="D344" s="143">
        <v>1E-4</v>
      </c>
      <c r="E344" s="13">
        <f>+(C344-C$7)/C$8</f>
        <v>28913.307527770146</v>
      </c>
      <c r="F344" s="101">
        <f>ROUND(2*E344,0)/2-0.5</f>
        <v>28913</v>
      </c>
      <c r="G344" s="13">
        <f>+C344-(C$7+F344*C$8)</f>
        <v>0.12821381982212188</v>
      </c>
      <c r="H344" s="13"/>
      <c r="I344" s="13"/>
      <c r="J344" s="13"/>
      <c r="L344" s="13">
        <f>+G344</f>
        <v>0.12821381982212188</v>
      </c>
      <c r="M344" s="13"/>
      <c r="N344" s="13"/>
      <c r="O344" s="13">
        <f ca="1">+C$11+C$12*$F344</f>
        <v>0.11228685235514257</v>
      </c>
      <c r="P344" s="13">
        <f>+D$11+D$12*F344+D$13*F344^2</f>
        <v>0.12255420994302219</v>
      </c>
      <c r="Q344" s="15">
        <f>+C344-15018.5</f>
        <v>41642.056299999822</v>
      </c>
      <c r="S344" s="13">
        <f>+(P344-G344)^2</f>
        <v>3.2031183983602827E-5</v>
      </c>
      <c r="T344" s="13">
        <v>1</v>
      </c>
      <c r="U344" s="13">
        <f>+T344*S344</f>
        <v>3.2031183983602827E-5</v>
      </c>
    </row>
    <row r="345" spans="1:21">
      <c r="A345" s="140" t="s">
        <v>449</v>
      </c>
      <c r="B345" s="141" t="s">
        <v>42</v>
      </c>
      <c r="C345" s="142">
        <v>56663.474899999797</v>
      </c>
      <c r="D345" s="143">
        <v>2.0000000000000001E-4</v>
      </c>
      <c r="E345" s="13">
        <f>+(C345-C$7)/C$8</f>
        <v>28920.307947469068</v>
      </c>
      <c r="F345" s="101">
        <f>ROUND(2*E345,0)/2-0.5</f>
        <v>28920</v>
      </c>
      <c r="G345" s="13">
        <f>+C345-(C$7+F345*C$8)</f>
        <v>0.12838879979972262</v>
      </c>
      <c r="H345" s="13"/>
      <c r="I345" s="13"/>
      <c r="J345" s="13"/>
      <c r="L345" s="13">
        <f>+G345</f>
        <v>0.12838879979972262</v>
      </c>
      <c r="M345" s="13"/>
      <c r="N345" s="13"/>
      <c r="O345" s="13">
        <f ca="1">+C$11+C$12*$F345</f>
        <v>0.11202230436092719</v>
      </c>
      <c r="P345" s="13">
        <f>+D$11+D$12*F345+D$13*F345^2</f>
        <v>0.12259239042708388</v>
      </c>
      <c r="Q345" s="15">
        <f>+C345-15018.5</f>
        <v>41644.974899999797</v>
      </c>
      <c r="S345" s="13">
        <f>+(P345-G345)^2</f>
        <v>3.3598361615214253E-5</v>
      </c>
      <c r="T345" s="13">
        <v>1</v>
      </c>
      <c r="U345" s="13">
        <f>+T345*S345</f>
        <v>3.3598361615214253E-5</v>
      </c>
    </row>
    <row r="346" spans="1:21">
      <c r="A346" s="140" t="s">
        <v>449</v>
      </c>
      <c r="B346" s="141" t="s">
        <v>40</v>
      </c>
      <c r="C346" s="142">
        <v>56685.365900000092</v>
      </c>
      <c r="D346" s="143">
        <v>5.0000000000000001E-4</v>
      </c>
      <c r="E346" s="13">
        <f>+(C346-C$7)/C$8</f>
        <v>28972.81469304311</v>
      </c>
      <c r="F346" s="101">
        <f>ROUND(2*E346,0)/2-0.5</f>
        <v>28972.5</v>
      </c>
      <c r="G346" s="13">
        <f>+C346-(C$7+F346*C$8)</f>
        <v>0.13120115009223809</v>
      </c>
      <c r="H346" s="13"/>
      <c r="I346" s="13"/>
      <c r="J346" s="13"/>
      <c r="L346" s="13">
        <f>+G346</f>
        <v>0.13120115009223809</v>
      </c>
      <c r="M346" s="13"/>
      <c r="N346" s="13"/>
      <c r="O346" s="13">
        <f ca="1">+C$11+C$12*$F346</f>
        <v>0.11003819440431206</v>
      </c>
      <c r="P346" s="13">
        <f>+D$11+D$12*F346+D$13*F346^2</f>
        <v>0.122879215888032</v>
      </c>
      <c r="Q346" s="15">
        <f>+C346-15018.5</f>
        <v>41666.865900000092</v>
      </c>
      <c r="S346" s="13">
        <f>+(P346-G346)^2</f>
        <v>6.9254588899135401E-5</v>
      </c>
      <c r="T346" s="13">
        <v>1</v>
      </c>
      <c r="U346" s="13">
        <f>+T346*S346</f>
        <v>6.9254588899135401E-5</v>
      </c>
    </row>
    <row r="347" spans="1:21">
      <c r="A347" s="140" t="s">
        <v>449</v>
      </c>
      <c r="B347" s="141" t="s">
        <v>40</v>
      </c>
      <c r="C347" s="142">
        <v>56690.369700000156</v>
      </c>
      <c r="D347" s="143">
        <v>5.9999999999999995E-4</v>
      </c>
      <c r="E347" s="13">
        <f>+(C347-C$7)/C$8</f>
        <v>28984.816577539168</v>
      </c>
      <c r="F347" s="101">
        <f>ROUND(2*E347,0)/2-0.5</f>
        <v>28984.5</v>
      </c>
      <c r="G347" s="13">
        <f>+C347-(C$7+F347*C$8)</f>
        <v>0.13198683015070856</v>
      </c>
      <c r="H347" s="13"/>
      <c r="I347" s="13"/>
      <c r="J347" s="13"/>
      <c r="L347" s="13">
        <f>+G347</f>
        <v>0.13198683015070856</v>
      </c>
      <c r="M347" s="13"/>
      <c r="N347" s="13"/>
      <c r="O347" s="13">
        <f ca="1">+C$11+C$12*$F347</f>
        <v>0.10958468355708573</v>
      </c>
      <c r="P347" s="13">
        <f>+D$11+D$12*F347+D$13*F347^2</f>
        <v>0.12294489290313006</v>
      </c>
      <c r="Q347" s="15">
        <f>+C347-15018.5</f>
        <v>41671.869700000156</v>
      </c>
      <c r="S347" s="13">
        <f>+(P347-G347)^2</f>
        <v>8.1756629189147446E-5</v>
      </c>
      <c r="T347" s="13">
        <v>1</v>
      </c>
      <c r="U347" s="13">
        <f>+T347*S347</f>
        <v>8.1756629189147446E-5</v>
      </c>
    </row>
    <row r="348" spans="1:21">
      <c r="A348" s="140" t="s">
        <v>449</v>
      </c>
      <c r="B348" s="141" t="s">
        <v>42</v>
      </c>
      <c r="C348" s="142">
        <v>56691.408299999777</v>
      </c>
      <c r="D348" s="143">
        <v>5.9999999999999995E-4</v>
      </c>
      <c r="E348" s="13">
        <f>+(C348-C$7)/C$8</f>
        <v>28987.307715720734</v>
      </c>
      <c r="F348" s="101">
        <f>ROUND(2*E348,0)/2-0.5</f>
        <v>28987</v>
      </c>
      <c r="G348" s="13">
        <f>+C348-(C$7+F348*C$8)</f>
        <v>0.12829217977559892</v>
      </c>
      <c r="H348" s="13"/>
      <c r="I348" s="13"/>
      <c r="J348" s="13"/>
      <c r="L348" s="13">
        <f>+G348</f>
        <v>0.12829217977559892</v>
      </c>
      <c r="M348" s="13"/>
      <c r="N348" s="13"/>
      <c r="O348" s="13">
        <f ca="1">+C$11+C$12*$F348</f>
        <v>0.10949020213058014</v>
      </c>
      <c r="P348" s="13">
        <f>+D$11+D$12*F348+D$13*F348^2</f>
        <v>0.12295858109003265</v>
      </c>
      <c r="Q348" s="15">
        <f>+C348-15018.5</f>
        <v>41672.908299999777</v>
      </c>
      <c r="S348" s="13">
        <f>+(P348-G348)^2</f>
        <v>2.8447274938674343E-5</v>
      </c>
      <c r="T348" s="13">
        <v>1</v>
      </c>
      <c r="U348" s="13">
        <f>+T348*S348</f>
        <v>2.8447274938674343E-5</v>
      </c>
    </row>
    <row r="349" spans="1:21">
      <c r="A349" s="140" t="s">
        <v>449</v>
      </c>
      <c r="B349" s="141" t="s">
        <v>40</v>
      </c>
      <c r="C349" s="142">
        <v>56692.453600000124</v>
      </c>
      <c r="D349" s="143">
        <v>2.0000000000000001E-4</v>
      </c>
      <c r="E349" s="13">
        <f>+(C349-C$7)/C$8</f>
        <v>28989.814924215822</v>
      </c>
      <c r="F349" s="101">
        <f>ROUND(2*E349,0)/2-0.5</f>
        <v>28989.5</v>
      </c>
      <c r="G349" s="13">
        <f>+C349-(C$7+F349*C$8)</f>
        <v>0.13129753012617584</v>
      </c>
      <c r="H349" s="13"/>
      <c r="I349" s="13"/>
      <c r="J349" s="13"/>
      <c r="L349" s="13">
        <f>+G349</f>
        <v>0.13129753012617584</v>
      </c>
      <c r="M349" s="13"/>
      <c r="N349" s="13"/>
      <c r="O349" s="13">
        <f ca="1">+C$11+C$12*$F349</f>
        <v>0.10939572070407477</v>
      </c>
      <c r="P349" s="13">
        <f>+D$11+D$12*F349+D$13*F349^2</f>
        <v>0.12297227116501237</v>
      </c>
      <c r="Q349" s="15">
        <f>+C349-15018.5</f>
        <v>41673.953600000124</v>
      </c>
      <c r="S349" s="13">
        <f>+(P349-G349)^2</f>
        <v>6.9309936770432665E-5</v>
      </c>
      <c r="T349" s="13">
        <v>1</v>
      </c>
      <c r="U349" s="13">
        <f>+T349*S349</f>
        <v>6.9309936770432665E-5</v>
      </c>
    </row>
    <row r="350" spans="1:21">
      <c r="A350" s="140" t="s">
        <v>449</v>
      </c>
      <c r="B350" s="141" t="s">
        <v>42</v>
      </c>
      <c r="C350" s="142">
        <v>56694.326799999923</v>
      </c>
      <c r="D350" s="143">
        <v>6.9999999999999999E-4</v>
      </c>
      <c r="E350" s="13">
        <f>+(C350-C$7)/C$8</f>
        <v>28994.30789556466</v>
      </c>
      <c r="F350" s="101">
        <f>ROUND(2*E350,0)/2-0.5</f>
        <v>28994</v>
      </c>
      <c r="G350" s="13">
        <f>+C350-(C$7+F350*C$8)</f>
        <v>0.1283671599230729</v>
      </c>
      <c r="H350" s="13"/>
      <c r="I350" s="13"/>
      <c r="J350" s="13"/>
      <c r="L350" s="13">
        <f>+G350</f>
        <v>0.1283671599230729</v>
      </c>
      <c r="M350" s="13"/>
      <c r="N350" s="13"/>
      <c r="O350" s="13">
        <f ca="1">+C$11+C$12*$F350</f>
        <v>0.10922565413636498</v>
      </c>
      <c r="P350" s="13">
        <f>+D$11+D$12*F350+D$13*F350^2</f>
        <v>0.12299691805793037</v>
      </c>
      <c r="Q350" s="15">
        <f>+C350-15018.5</f>
        <v>41675.826799999923</v>
      </c>
      <c r="S350" s="13">
        <f>+(P350-G350)^2</f>
        <v>2.8839497690129613E-5</v>
      </c>
      <c r="T350" s="13">
        <v>1</v>
      </c>
      <c r="U350" s="13">
        <f>+T350*S350</f>
        <v>2.8839497690129613E-5</v>
      </c>
    </row>
    <row r="351" spans="1:21">
      <c r="A351" s="140" t="s">
        <v>449</v>
      </c>
      <c r="B351" s="141" t="s">
        <v>42</v>
      </c>
      <c r="C351" s="142">
        <v>56699.329700000118</v>
      </c>
      <c r="D351" s="143">
        <v>5.9999999999999995E-4</v>
      </c>
      <c r="E351" s="13">
        <f>+(C351-C$7)/C$8</f>
        <v>29006.307621362437</v>
      </c>
      <c r="F351" s="101">
        <f>ROUND(2*E351,0)/2-0.5</f>
        <v>29006</v>
      </c>
      <c r="G351" s="13">
        <f>+C351-(C$7+F351*C$8)</f>
        <v>0.1282528401206946</v>
      </c>
      <c r="H351" s="13"/>
      <c r="I351" s="13"/>
      <c r="J351" s="13"/>
      <c r="L351" s="13">
        <f>+G351</f>
        <v>0.1282528401206946</v>
      </c>
      <c r="M351" s="13"/>
      <c r="N351" s="13"/>
      <c r="O351" s="13">
        <f ca="1">+C$11+C$12*$F351</f>
        <v>0.10877214328913865</v>
      </c>
      <c r="P351" s="13">
        <f>+D$11+D$12*F351+D$13*F351^2</f>
        <v>0.12306267301285413</v>
      </c>
      <c r="Q351" s="15">
        <f>+C351-15018.5</f>
        <v>41680.829700000118</v>
      </c>
      <c r="S351" s="13">
        <f>+(P351-G351)^2</f>
        <v>2.6937834607309089E-5</v>
      </c>
      <c r="T351" s="13">
        <v>1</v>
      </c>
      <c r="U351" s="13">
        <f>+T351*S351</f>
        <v>2.6937834607309089E-5</v>
      </c>
    </row>
    <row r="352" spans="1:21">
      <c r="A352" s="140" t="s">
        <v>449</v>
      </c>
      <c r="B352" s="141" t="s">
        <v>40</v>
      </c>
      <c r="C352" s="142">
        <v>56892.577399999835</v>
      </c>
      <c r="D352" s="143">
        <v>1E-3</v>
      </c>
      <c r="E352" s="13">
        <f>+(C352-C$7)/C$8</f>
        <v>29469.822664828589</v>
      </c>
      <c r="F352" s="101">
        <f>ROUND(2*E352,0)/2-0.5</f>
        <v>29469.5</v>
      </c>
      <c r="G352" s="13">
        <f>+C352-(C$7+F352*C$8)</f>
        <v>0.13452472983044572</v>
      </c>
      <c r="H352" s="13"/>
      <c r="I352" s="13"/>
      <c r="J352" s="13"/>
      <c r="L352" s="13">
        <f>+G352</f>
        <v>0.13452472983044572</v>
      </c>
      <c r="M352" s="13"/>
      <c r="N352" s="13"/>
      <c r="O352" s="13">
        <f ca="1">+C$11+C$12*$F352</f>
        <v>9.1255286815022041E-2</v>
      </c>
      <c r="P352" s="13">
        <f>+D$11+D$12*F352+D$13*F352^2</f>
        <v>0.12563574785497061</v>
      </c>
      <c r="Q352" s="15">
        <f>+C352-15018.5</f>
        <v>41874.077399999835</v>
      </c>
      <c r="S352" s="13">
        <f>+(P352-G352)^2</f>
        <v>7.9014000560321347E-5</v>
      </c>
      <c r="T352" s="13">
        <v>1</v>
      </c>
      <c r="U352" s="13">
        <f>+T352*S352</f>
        <v>7.9014000560321347E-5</v>
      </c>
    </row>
    <row r="353" spans="1:21">
      <c r="A353" s="140" t="s">
        <v>449</v>
      </c>
      <c r="B353" s="141" t="s">
        <v>42</v>
      </c>
      <c r="C353" s="142">
        <v>56893.61810000008</v>
      </c>
      <c r="D353" s="143">
        <v>1E-3</v>
      </c>
      <c r="E353" s="13">
        <f>+(C353-C$7)/C$8</f>
        <v>29472.318839975047</v>
      </c>
      <c r="F353" s="101">
        <f>ROUND(2*E353,0)/2-0.5</f>
        <v>29472</v>
      </c>
      <c r="G353" s="13">
        <f>+C353-(C$7+F353*C$8)</f>
        <v>0.13293008007894969</v>
      </c>
      <c r="H353" s="13"/>
      <c r="I353" s="13"/>
      <c r="J353" s="13"/>
      <c r="L353" s="13">
        <f>+G353</f>
        <v>0.13293008007894969</v>
      </c>
      <c r="M353" s="13"/>
      <c r="N353" s="13"/>
      <c r="O353" s="13">
        <f ca="1">+C$11+C$12*$F353</f>
        <v>9.1160805388516453E-2</v>
      </c>
      <c r="P353" s="13">
        <f>+D$11+D$12*F353+D$13*F353^2</f>
        <v>0.1256498023288446</v>
      </c>
      <c r="Q353" s="15">
        <f>+C353-15018.5</f>
        <v>41875.11810000008</v>
      </c>
      <c r="S353" s="13">
        <f>+(P353-G353)^2</f>
        <v>5.3002444118675245E-5</v>
      </c>
      <c r="T353" s="13">
        <v>1</v>
      </c>
      <c r="U353" s="13">
        <f>+T353*S353</f>
        <v>5.3002444118675245E-5</v>
      </c>
    </row>
    <row r="354" spans="1:21">
      <c r="A354" s="140" t="s">
        <v>449</v>
      </c>
      <c r="B354" s="141" t="s">
        <v>40</v>
      </c>
      <c r="C354" s="142">
        <v>56902.581499999855</v>
      </c>
      <c r="D354" s="143">
        <v>1E-3</v>
      </c>
      <c r="E354" s="13">
        <f>+(C354-C$7)/C$8</f>
        <v>29493.818038881454</v>
      </c>
      <c r="F354" s="101">
        <f>ROUND(2*E354,0)/2-0.5</f>
        <v>29493.5</v>
      </c>
      <c r="G354" s="13">
        <f>+C354-(C$7+F354*C$8)</f>
        <v>0.13259608985390514</v>
      </c>
      <c r="H354" s="13"/>
      <c r="I354" s="13"/>
      <c r="J354" s="13"/>
      <c r="L354" s="13">
        <f>+G354</f>
        <v>0.13259608985390514</v>
      </c>
      <c r="M354" s="13"/>
      <c r="N354" s="13"/>
      <c r="O354" s="13">
        <f ca="1">+C$11+C$12*$F354</f>
        <v>9.0348265120569371E-2</v>
      </c>
      <c r="P354" s="13">
        <f>+D$11+D$12*F354+D$13*F354^2</f>
        <v>0.12577074874398664</v>
      </c>
      <c r="Q354" s="15">
        <f>+C354-15018.5</f>
        <v>41884.081499999855</v>
      </c>
      <c r="S354" s="13">
        <f>+(P354-G354)^2</f>
        <v>4.6585281266743547E-5</v>
      </c>
      <c r="T354" s="13">
        <v>1</v>
      </c>
      <c r="U354" s="13">
        <f>+T354*S354</f>
        <v>4.6585281266743547E-5</v>
      </c>
    </row>
    <row r="355" spans="1:21">
      <c r="A355" s="140" t="s">
        <v>449</v>
      </c>
      <c r="B355" s="141" t="s">
        <v>42</v>
      </c>
      <c r="C355" s="142">
        <v>56903.623000000138</v>
      </c>
      <c r="D355" s="143">
        <v>6.9999999999999999E-4</v>
      </c>
      <c r="E355" s="13">
        <f>+(C355-C$7)/C$8</f>
        <v>29496.316132871201</v>
      </c>
      <c r="F355" s="101">
        <f>ROUND(2*E355,0)/2-0.5</f>
        <v>29496</v>
      </c>
      <c r="G355" s="13">
        <f>+C355-(C$7+F355*C$8)</f>
        <v>0.13180144013313111</v>
      </c>
      <c r="H355" s="13"/>
      <c r="I355" s="13"/>
      <c r="J355" s="13"/>
      <c r="L355" s="13">
        <f>+G355</f>
        <v>0.13180144013313111</v>
      </c>
      <c r="M355" s="13"/>
      <c r="N355" s="13"/>
      <c r="O355" s="13">
        <f ca="1">+C$11+C$12*$F355</f>
        <v>9.0253783694063783E-2</v>
      </c>
      <c r="P355" s="13">
        <f>+D$11+D$12*F355+D$13*F355^2</f>
        <v>0.12578482134340147</v>
      </c>
      <c r="Q355" s="15">
        <f>+C355-15018.5</f>
        <v>41885.123000000138</v>
      </c>
      <c r="S355" s="13">
        <f>+(P355-G355)^2</f>
        <v>3.6199701660927809E-5</v>
      </c>
      <c r="T355" s="13">
        <v>1</v>
      </c>
      <c r="U355" s="13">
        <f>+T355*S355</f>
        <v>3.6199701660927809E-5</v>
      </c>
    </row>
    <row r="356" spans="1:21">
      <c r="A356" s="140" t="s">
        <v>449</v>
      </c>
      <c r="B356" s="141" t="s">
        <v>42</v>
      </c>
      <c r="C356" s="142">
        <v>56906.538100000005</v>
      </c>
      <c r="D356" s="143">
        <v>2E-3</v>
      </c>
      <c r="E356" s="13">
        <f>+(C356-C$7)/C$8</f>
        <v>29503.308157630869</v>
      </c>
      <c r="F356" s="101">
        <f>ROUND(2*E356,0)/2-0.5</f>
        <v>29503</v>
      </c>
      <c r="G356" s="13">
        <f>+C356-(C$7+F356*C$8)</f>
        <v>0.12847642000269843</v>
      </c>
      <c r="H356" s="13"/>
      <c r="I356" s="13"/>
      <c r="J356" s="13"/>
      <c r="L356" s="13">
        <f>+G356</f>
        <v>0.12847642000269843</v>
      </c>
      <c r="M356" s="13"/>
      <c r="N356" s="13"/>
      <c r="O356" s="13">
        <f ca="1">+C$11+C$12*$F356</f>
        <v>8.9989235699848402E-2</v>
      </c>
      <c r="P356" s="13">
        <f>+D$11+D$12*F356+D$13*F356^2</f>
        <v>0.12582423466633361</v>
      </c>
      <c r="Q356" s="15">
        <f>+C356-15018.5</f>
        <v>41888.038100000005</v>
      </c>
      <c r="S356" s="13">
        <f>+(P356-G356)^2</f>
        <v>7.0340870584286067E-6</v>
      </c>
      <c r="T356" s="13">
        <v>1</v>
      </c>
      <c r="U356" s="13">
        <f>+T356*S356</f>
        <v>7.0340870584286067E-6</v>
      </c>
    </row>
    <row r="357" spans="1:21">
      <c r="A357" s="140" t="s">
        <v>449</v>
      </c>
      <c r="B357" s="141" t="s">
        <v>42</v>
      </c>
      <c r="C357" s="142">
        <v>56908.621199999936</v>
      </c>
      <c r="D357" s="143">
        <v>1.9E-3</v>
      </c>
      <c r="E357" s="13">
        <f>+(C357-C$7)/C$8</f>
        <v>29508.304585464233</v>
      </c>
      <c r="F357" s="101">
        <f>ROUND(2*E357,0)/2-0.5</f>
        <v>29508</v>
      </c>
      <c r="G357" s="13">
        <f>+C357-(C$7+F357*C$8)</f>
        <v>0.1269871199328918</v>
      </c>
      <c r="H357" s="13"/>
      <c r="I357" s="13"/>
      <c r="J357" s="13"/>
      <c r="L357" s="13">
        <f>+G357</f>
        <v>0.1269871199328918</v>
      </c>
      <c r="M357" s="13"/>
      <c r="N357" s="13"/>
      <c r="O357" s="13">
        <f ca="1">+C$11+C$12*$F357</f>
        <v>8.9800272846837448E-2</v>
      </c>
      <c r="P357" s="13">
        <f>+D$11+D$12*F357+D$13*F357^2</f>
        <v>0.125852396102627</v>
      </c>
      <c r="Q357" s="15">
        <f>+C357-15018.5</f>
        <v>41890.121199999936</v>
      </c>
      <c r="S357" s="13">
        <f>+(P357-G357)^2</f>
        <v>1.2875981709708311E-6</v>
      </c>
      <c r="T357" s="13">
        <v>1</v>
      </c>
      <c r="U357" s="13">
        <f>+T357*S357</f>
        <v>1.2875981709708311E-6</v>
      </c>
    </row>
    <row r="358" spans="1:21">
      <c r="A358" s="140" t="s">
        <v>449</v>
      </c>
      <c r="B358" s="141" t="s">
        <v>42</v>
      </c>
      <c r="C358" s="142">
        <v>56921.550600000191</v>
      </c>
      <c r="D358" s="143">
        <v>6.9999999999999999E-4</v>
      </c>
      <c r="E358" s="13">
        <f>+(C358-C$7)/C$8</f>
        <v>29539.316449528429</v>
      </c>
      <c r="F358" s="101">
        <f>ROUND(2*E358,0)/2-0.5</f>
        <v>29539</v>
      </c>
      <c r="G358" s="13">
        <f>+C358-(C$7+F358*C$8)</f>
        <v>0.13193346018670127</v>
      </c>
      <c r="H358" s="13"/>
      <c r="I358" s="13"/>
      <c r="J358" s="13"/>
      <c r="L358" s="13">
        <f>+G358</f>
        <v>0.13193346018670127</v>
      </c>
      <c r="M358" s="13"/>
      <c r="N358" s="13"/>
      <c r="O358" s="13">
        <f ca="1">+C$11+C$12*$F358</f>
        <v>8.8628703158169619E-2</v>
      </c>
      <c r="P358" s="13">
        <f>+D$11+D$12*F358+D$13*F358^2</f>
        <v>0.12602716557517588</v>
      </c>
      <c r="Q358" s="15">
        <f>+C358-15018.5</f>
        <v>41903.050600000191</v>
      </c>
      <c r="S358" s="13">
        <f>+(P358-G358)^2</f>
        <v>3.4884316038133882E-5</v>
      </c>
      <c r="T358" s="13">
        <v>1</v>
      </c>
      <c r="U358" s="13">
        <f>+T358*S358</f>
        <v>3.4884316038133882E-5</v>
      </c>
    </row>
    <row r="359" spans="1:21">
      <c r="A359" s="140" t="s">
        <v>449</v>
      </c>
      <c r="B359" s="141" t="s">
        <v>40</v>
      </c>
      <c r="C359" s="142">
        <v>56922.587799999863</v>
      </c>
      <c r="D359" s="143">
        <v>2.8999999999999998E-3</v>
      </c>
      <c r="E359" s="13">
        <f>+(C359-C$7)/C$8</f>
        <v>29541.804229734513</v>
      </c>
      <c r="F359" s="101">
        <f>ROUND(2*E359,0)/2-0.5</f>
        <v>29541.5</v>
      </c>
      <c r="G359" s="13">
        <f>+C359-(C$7+F359*C$8)</f>
        <v>0.12683880986151053</v>
      </c>
      <c r="H359" s="13"/>
      <c r="I359" s="13"/>
      <c r="J359" s="13"/>
      <c r="L359" s="13">
        <f>+G359</f>
        <v>0.12683880986151053</v>
      </c>
      <c r="M359" s="13"/>
      <c r="N359" s="13"/>
      <c r="O359" s="13">
        <f ca="1">+C$11+C$12*$F359</f>
        <v>8.8534221731664031E-2</v>
      </c>
      <c r="P359" s="13">
        <f>+D$11+D$12*F359+D$13*F359^2</f>
        <v>0.12604127253759526</v>
      </c>
      <c r="Q359" s="15">
        <f>+C359-15018.5</f>
        <v>41904.087799999863</v>
      </c>
      <c r="S359" s="13">
        <f>+(P359-G359)^2</f>
        <v>6.360657830379312E-7</v>
      </c>
      <c r="T359" s="13">
        <v>1</v>
      </c>
      <c r="U359" s="13">
        <f>+T359*S359</f>
        <v>6.360657830379312E-7</v>
      </c>
    </row>
    <row r="360" spans="1:21">
      <c r="A360" s="140" t="s">
        <v>449</v>
      </c>
      <c r="B360" s="141" t="s">
        <v>40</v>
      </c>
      <c r="C360" s="142">
        <v>56925.510799999814</v>
      </c>
      <c r="D360" s="143">
        <v>2.0999999999999999E-3</v>
      </c>
      <c r="E360" s="13">
        <f>+(C360-C$7)/C$8</f>
        <v>29548.815203070968</v>
      </c>
      <c r="F360" s="101">
        <f>ROUND(2*E360,0)/2-0.5</f>
        <v>29548.5</v>
      </c>
      <c r="G360" s="13">
        <f>+C360-(C$7+F360*C$8)</f>
        <v>0.13141378981526941</v>
      </c>
      <c r="H360" s="13"/>
      <c r="I360" s="13"/>
      <c r="J360" s="13"/>
      <c r="L360" s="13">
        <f>+G360</f>
        <v>0.13141378981526941</v>
      </c>
      <c r="M360" s="13"/>
      <c r="N360" s="13"/>
      <c r="O360" s="13">
        <f ca="1">+C$11+C$12*$F360</f>
        <v>8.8269673737448651E-2</v>
      </c>
      <c r="P360" s="13">
        <f>+D$11+D$12*F360+D$13*F360^2</f>
        <v>0.12608078207694007</v>
      </c>
      <c r="Q360" s="15">
        <f>+C360-15018.5</f>
        <v>41907.010799999814</v>
      </c>
      <c r="S360" s="13">
        <f>+(P360-G360)^2</f>
        <v>2.8440971537080652E-5</v>
      </c>
      <c r="T360" s="13">
        <v>1</v>
      </c>
      <c r="U360" s="13">
        <f>+T360*S360</f>
        <v>2.8440971537080652E-5</v>
      </c>
    </row>
    <row r="361" spans="1:21">
      <c r="A361" s="140" t="s">
        <v>449</v>
      </c>
      <c r="B361" s="141" t="s">
        <v>42</v>
      </c>
      <c r="C361" s="142">
        <v>56926.554899999872</v>
      </c>
      <c r="D361" s="143">
        <v>5.0000000000000001E-4</v>
      </c>
      <c r="E361" s="13">
        <f>+(C361-C$7)/C$8</f>
        <v>29551.319533300564</v>
      </c>
      <c r="F361" s="101">
        <f>ROUND(2*E361,0)/2-0.5</f>
        <v>29551</v>
      </c>
      <c r="G361" s="13">
        <f>+C361-(C$7+F361*C$8)</f>
        <v>0.13321913986874279</v>
      </c>
      <c r="H361" s="13"/>
      <c r="I361" s="13"/>
      <c r="J361" s="13"/>
      <c r="L361" s="13">
        <f>+G361</f>
        <v>0.13321913986874279</v>
      </c>
      <c r="M361" s="13"/>
      <c r="N361" s="13"/>
      <c r="O361" s="13">
        <f ca="1">+C$11+C$12*$F361</f>
        <v>8.8175192310943284E-2</v>
      </c>
      <c r="P361" s="13">
        <f>+D$11+D$12*F361+D$13*F361^2</f>
        <v>0.12609489621405273</v>
      </c>
      <c r="Q361" s="15">
        <f>+C361-15018.5</f>
        <v>41908.054899999872</v>
      </c>
      <c r="S361" s="13">
        <f>+(P361-G361)^2</f>
        <v>5.0754847651391504E-5</v>
      </c>
      <c r="T361" s="13">
        <v>1</v>
      </c>
      <c r="U361" s="13">
        <f>+T361*S361</f>
        <v>5.0754847651391504E-5</v>
      </c>
    </row>
    <row r="362" spans="1:21">
      <c r="A362" s="140" t="s">
        <v>449</v>
      </c>
      <c r="B362" s="141" t="s">
        <v>42</v>
      </c>
      <c r="C362" s="142">
        <v>56934.474899999797</v>
      </c>
      <c r="D362" s="143">
        <v>1.1999999999999999E-3</v>
      </c>
      <c r="E362" s="13">
        <f>+(C362-C$7)/C$8</f>
        <v>29570.316080965677</v>
      </c>
      <c r="F362" s="101">
        <f>ROUND(2*E362,0)/2-0.5</f>
        <v>29570</v>
      </c>
      <c r="G362" s="13">
        <f>+C362-(C$7+F362*C$8)</f>
        <v>0.13177979979809606</v>
      </c>
      <c r="H362" s="13"/>
      <c r="I362" s="13"/>
      <c r="J362" s="13"/>
      <c r="L362" s="13">
        <f>+G362</f>
        <v>0.13177979979809606</v>
      </c>
      <c r="M362" s="13"/>
      <c r="N362" s="13"/>
      <c r="O362" s="13">
        <f ca="1">+C$11+C$12*$F362</f>
        <v>8.7457133469501569E-2</v>
      </c>
      <c r="P362" s="13">
        <f>+D$11+D$12*F362+D$13*F362^2</f>
        <v>0.12620222535847081</v>
      </c>
      <c r="Q362" s="15">
        <f>+C362-15018.5</f>
        <v>41915.974899999797</v>
      </c>
      <c r="S362" s="13">
        <f>+(P362-G362)^2</f>
        <v>3.1109336629560974E-5</v>
      </c>
      <c r="T362" s="13">
        <v>1</v>
      </c>
      <c r="U362" s="13">
        <f>+T362*S362</f>
        <v>3.1109336629560974E-5</v>
      </c>
    </row>
    <row r="363" spans="1:21">
      <c r="A363" s="140" t="s">
        <v>449</v>
      </c>
      <c r="B363" s="141" t="s">
        <v>40</v>
      </c>
      <c r="C363" s="142">
        <v>56935.519499999937</v>
      </c>
      <c r="D363" s="143">
        <v>1.1000000000000001E-3</v>
      </c>
      <c r="E363" s="13">
        <f>+(C363-C$7)/C$8</f>
        <v>29572.821610472471</v>
      </c>
      <c r="F363" s="101">
        <f>ROUND(2*E363,0)/2-0.5</f>
        <v>29572.5</v>
      </c>
      <c r="G363" s="13">
        <f>+C363-(C$7+F363*C$8)</f>
        <v>0.13408514993352583</v>
      </c>
      <c r="H363" s="13"/>
      <c r="I363" s="13"/>
      <c r="J363" s="13"/>
      <c r="L363" s="13">
        <f>+G363</f>
        <v>0.13408514993352583</v>
      </c>
      <c r="M363" s="13"/>
      <c r="N363" s="13"/>
      <c r="O363" s="13">
        <f ca="1">+C$11+C$12*$F363</f>
        <v>8.7362652042995981E-2</v>
      </c>
      <c r="P363" s="13">
        <f>+D$11+D$12*F363+D$13*F363^2</f>
        <v>0.12621635573304713</v>
      </c>
      <c r="Q363" s="15">
        <f>+C363-15018.5</f>
        <v>41917.019499999937</v>
      </c>
      <c r="S363" s="13">
        <f>+(P363-G363)^2</f>
        <v>6.1917922169487253E-5</v>
      </c>
      <c r="T363" s="13">
        <v>1</v>
      </c>
      <c r="U363" s="13">
        <f>+T363*S363</f>
        <v>6.1917922169487253E-5</v>
      </c>
    </row>
    <row r="364" spans="1:21">
      <c r="A364" s="140" t="s">
        <v>449</v>
      </c>
      <c r="B364" s="141" t="s">
        <v>42</v>
      </c>
      <c r="C364" s="142">
        <v>56936.55709999986</v>
      </c>
      <c r="D364" s="143">
        <v>1E-3</v>
      </c>
      <c r="E364" s="13">
        <f>+(C364-C$7)/C$8</f>
        <v>29575.310350100757</v>
      </c>
      <c r="F364" s="101">
        <f>ROUND(2*E364,0)/2-0.5</f>
        <v>29575</v>
      </c>
      <c r="G364" s="13">
        <f>+C364-(C$7+F364*C$8)</f>
        <v>0.12939049986016471</v>
      </c>
      <c r="H364" s="13"/>
      <c r="I364" s="13"/>
      <c r="J364" s="13"/>
      <c r="L364" s="13">
        <f>+G364</f>
        <v>0.12939049986016471</v>
      </c>
      <c r="M364" s="13"/>
      <c r="N364" s="13"/>
      <c r="O364" s="13">
        <f ca="1">+C$11+C$12*$F364</f>
        <v>8.7268170616490615E-2</v>
      </c>
      <c r="P364" s="13">
        <f>+D$11+D$12*F364+D$13*F364^2</f>
        <v>0.12623048799570058</v>
      </c>
      <c r="Q364" s="15">
        <f>+C364-15018.5</f>
        <v>41918.05709999986</v>
      </c>
      <c r="S364" s="13">
        <f>+(P364-G364)^2</f>
        <v>9.9856749835540641E-6</v>
      </c>
      <c r="T364" s="13">
        <v>1</v>
      </c>
      <c r="U364" s="13">
        <f>+T364*S364</f>
        <v>9.9856749835540641E-6</v>
      </c>
    </row>
    <row r="365" spans="1:21">
      <c r="A365" s="140" t="s">
        <v>449</v>
      </c>
      <c r="B365" s="141" t="s">
        <v>40</v>
      </c>
      <c r="C365" s="142">
        <v>56937.601699999999</v>
      </c>
      <c r="D365" s="143">
        <v>2.3999999999999998E-3</v>
      </c>
      <c r="E365" s="13">
        <f>+(C365-C$7)/C$8</f>
        <v>29577.815879607551</v>
      </c>
      <c r="F365" s="101">
        <f>ROUND(2*E365,0)/2-0.5</f>
        <v>29577.5</v>
      </c>
      <c r="G365" s="13">
        <f>+C365-(C$7+F365*C$8)</f>
        <v>0.13169584999559447</v>
      </c>
      <c r="H365" s="13"/>
      <c r="I365" s="13"/>
      <c r="J365" s="13"/>
      <c r="L365" s="13">
        <f>+G365</f>
        <v>0.13169584999559447</v>
      </c>
      <c r="M365" s="13"/>
      <c r="N365" s="13"/>
      <c r="O365" s="13">
        <f ca="1">+C$11+C$12*$F365</f>
        <v>8.7173689189985026E-2</v>
      </c>
      <c r="P365" s="13">
        <f>+D$11+D$12*F365+D$13*F365^2</f>
        <v>0.12624462214643128</v>
      </c>
      <c r="Q365" s="15">
        <f>+C365-15018.5</f>
        <v>41919.101699999999</v>
      </c>
      <c r="S365" s="13">
        <f>+(P365-G365)^2</f>
        <v>2.9715885063492306E-5</v>
      </c>
      <c r="T365" s="13">
        <v>1</v>
      </c>
      <c r="U365" s="13">
        <f>+T365*S365</f>
        <v>2.9715885063492306E-5</v>
      </c>
    </row>
    <row r="366" spans="1:21">
      <c r="A366" s="140" t="s">
        <v>449</v>
      </c>
      <c r="B366" s="141" t="s">
        <v>42</v>
      </c>
      <c r="C366" s="142">
        <v>56944.478399999905</v>
      </c>
      <c r="D366" s="143">
        <v>1.1999999999999999E-3</v>
      </c>
      <c r="E366" s="13">
        <f>+(C366-C$7)/C$8</f>
        <v>29594.310015886353</v>
      </c>
      <c r="F366" s="101">
        <f>ROUND(2*E366,0)/2-0.5</f>
        <v>29594</v>
      </c>
      <c r="G366" s="13">
        <f>+C366-(C$7+F366*C$8)</f>
        <v>0.12925115990219638</v>
      </c>
      <c r="H366" s="13"/>
      <c r="I366" s="13"/>
      <c r="J366" s="13"/>
      <c r="L366" s="13">
        <f>+G366</f>
        <v>0.12925115990219638</v>
      </c>
      <c r="M366" s="13"/>
      <c r="N366" s="13"/>
      <c r="O366" s="13">
        <f ca="1">+C$11+C$12*$F366</f>
        <v>8.6550111775048899E-2</v>
      </c>
      <c r="P366" s="13">
        <f>+D$11+D$12*F366+D$13*F366^2</f>
        <v>0.12633795489422917</v>
      </c>
      <c r="Q366" s="15">
        <f>+C366-15018.5</f>
        <v>41925.978399999905</v>
      </c>
      <c r="S366" s="13">
        <f>+(P366-G366)^2</f>
        <v>8.4867634184452453E-6</v>
      </c>
      <c r="T366" s="13">
        <v>1</v>
      </c>
      <c r="U366" s="13">
        <f>+T366*S366</f>
        <v>8.4867634184452453E-6</v>
      </c>
    </row>
    <row r="367" spans="1:21">
      <c r="A367" s="140" t="s">
        <v>449</v>
      </c>
      <c r="B367" s="141" t="s">
        <v>40</v>
      </c>
      <c r="C367" s="142">
        <v>56945.524900000077</v>
      </c>
      <c r="D367" s="143">
        <v>2.2000000000000001E-3</v>
      </c>
      <c r="E367" s="13">
        <f>+(C367-C$7)/C$8</f>
        <v>29596.820102645819</v>
      </c>
      <c r="F367" s="101">
        <f>ROUND(2*E367,0)/2-0.5</f>
        <v>29596.5</v>
      </c>
      <c r="G367" s="13">
        <f>+C367-(C$7+F367*C$8)</f>
        <v>0.13345651007693959</v>
      </c>
      <c r="H367" s="13"/>
      <c r="I367" s="13"/>
      <c r="J367" s="13"/>
      <c r="L367" s="13">
        <f>+G367</f>
        <v>0.13345651007693959</v>
      </c>
      <c r="M367" s="13"/>
      <c r="N367" s="13"/>
      <c r="O367" s="13">
        <f ca="1">+C$11+C$12*$F367</f>
        <v>8.6455630348543311E-2</v>
      </c>
      <c r="P367" s="13">
        <f>+D$11+D$12*F367+D$13*F367^2</f>
        <v>0.12635210339434633</v>
      </c>
      <c r="Q367" s="15">
        <f>+C367-15018.5</f>
        <v>41927.024900000077</v>
      </c>
      <c r="S367" s="13">
        <f>+(P367-G367)^2</f>
        <v>5.0472594311675875E-5</v>
      </c>
      <c r="T367" s="13">
        <v>1</v>
      </c>
      <c r="U367" s="13">
        <f>+T367*S367</f>
        <v>5.0472594311675875E-5</v>
      </c>
    </row>
    <row r="368" spans="1:21">
      <c r="A368" s="140" t="s">
        <v>449</v>
      </c>
      <c r="B368" s="141" t="s">
        <v>40</v>
      </c>
      <c r="C368" s="142">
        <v>56948.44299999997</v>
      </c>
      <c r="D368" s="143">
        <v>1.1000000000000001E-3</v>
      </c>
      <c r="E368" s="13">
        <f>+(C368-C$7)/C$8</f>
        <v>29603.819323067542</v>
      </c>
      <c r="F368" s="101">
        <f>ROUND(2*E368,0)/2-0.5</f>
        <v>29603.5</v>
      </c>
      <c r="G368" s="13">
        <f>+C368-(C$7+F368*C$8)</f>
        <v>0.13313148997258395</v>
      </c>
      <c r="H368" s="13"/>
      <c r="I368" s="13"/>
      <c r="J368" s="13"/>
      <c r="L368" s="13">
        <f>+G368</f>
        <v>0.13313148997258395</v>
      </c>
      <c r="M368" s="13"/>
      <c r="N368" s="13"/>
      <c r="O368" s="13">
        <f ca="1">+C$11+C$12*$F368</f>
        <v>8.6191082354328152E-2</v>
      </c>
      <c r="P368" s="13">
        <f>+D$11+D$12*F368+D$13*F368^2</f>
        <v>0.12639172923924497</v>
      </c>
      <c r="Q368" s="15">
        <f>+C368-15018.5</f>
        <v>41929.94299999997</v>
      </c>
      <c r="S368" s="13">
        <f>+(P368-G368)^2</f>
        <v>4.5424374742658045E-5</v>
      </c>
      <c r="T368" s="13">
        <v>1</v>
      </c>
      <c r="U368" s="13">
        <f>+T368*S368</f>
        <v>4.5424374742658045E-5</v>
      </c>
    </row>
    <row r="369" spans="1:21">
      <c r="A369" s="140" t="s">
        <v>449</v>
      </c>
      <c r="B369" s="141" t="s">
        <v>42</v>
      </c>
      <c r="C369" s="142">
        <v>56949.485100000165</v>
      </c>
      <c r="D369" s="143">
        <v>5.9999999999999995E-4</v>
      </c>
      <c r="E369" s="13">
        <f>+(C369-C$7)/C$8</f>
        <v>29606.318856189475</v>
      </c>
      <c r="F369" s="101">
        <f>ROUND(2*E369,0)/2-0.5</f>
        <v>29606</v>
      </c>
      <c r="G369" s="13">
        <f>+C369-(C$7+F369*C$8)</f>
        <v>0.13293684016389307</v>
      </c>
      <c r="H369" s="13"/>
      <c r="I369" s="13"/>
      <c r="J369" s="13"/>
      <c r="L369" s="13">
        <f>+G369</f>
        <v>0.13293684016389307</v>
      </c>
      <c r="M369" s="13"/>
      <c r="N369" s="13"/>
      <c r="O369" s="13">
        <f ca="1">+C$11+C$12*$F369</f>
        <v>8.6096600927822564E-2</v>
      </c>
      <c r="P369" s="13">
        <f>+D$11+D$12*F369+D$13*F369^2</f>
        <v>0.12640588491405538</v>
      </c>
      <c r="Q369" s="15">
        <f>+C369-15018.5</f>
        <v>41930.985100000165</v>
      </c>
      <c r="S369" s="13">
        <f>+(P369-G369)^2</f>
        <v>4.2653376475382396E-5</v>
      </c>
      <c r="T369" s="13">
        <v>1</v>
      </c>
      <c r="U369" s="13">
        <f>+T369*S369</f>
        <v>4.2653376475382396E-5</v>
      </c>
    </row>
    <row r="370" spans="1:21">
      <c r="A370" s="140" t="s">
        <v>449</v>
      </c>
      <c r="B370" s="141" t="s">
        <v>40</v>
      </c>
      <c r="C370" s="142">
        <v>56950.528100000229</v>
      </c>
      <c r="D370" s="143">
        <v>1.4E-3</v>
      </c>
      <c r="E370" s="13">
        <f>+(C370-C$7)/C$8</f>
        <v>29608.820548009691</v>
      </c>
      <c r="F370" s="101">
        <f>ROUND(2*E370,0)/2-0.5</f>
        <v>29608.5</v>
      </c>
      <c r="G370" s="13">
        <f>+C370-(C$7+F370*C$8)</f>
        <v>0.13364219022332691</v>
      </c>
      <c r="H370" s="13"/>
      <c r="I370" s="13"/>
      <c r="J370" s="13"/>
      <c r="L370" s="13">
        <f>+G370</f>
        <v>0.13364219022332691</v>
      </c>
      <c r="M370" s="13"/>
      <c r="N370" s="13"/>
      <c r="O370" s="13">
        <f ca="1">+C$11+C$12*$F370</f>
        <v>8.6002119501316976E-2</v>
      </c>
      <c r="P370" s="13">
        <f>+D$11+D$12*F370+D$13*F370^2</f>
        <v>0.126420042476943</v>
      </c>
      <c r="Q370" s="15">
        <f>+C370-15018.5</f>
        <v>41932.028100000229</v>
      </c>
      <c r="S370" s="13">
        <f>+(P370-G370)^2</f>
        <v>5.2159418070598207E-5</v>
      </c>
      <c r="T370" s="13">
        <v>1</v>
      </c>
      <c r="U370" s="13">
        <f>+T370*S370</f>
        <v>5.2159418070598207E-5</v>
      </c>
    </row>
    <row r="371" spans="1:21">
      <c r="A371" s="140" t="s">
        <v>449</v>
      </c>
      <c r="B371" s="141" t="s">
        <v>42</v>
      </c>
      <c r="C371" s="142">
        <v>56952.402400000021</v>
      </c>
      <c r="D371" s="143">
        <v>6.9999999999999999E-4</v>
      </c>
      <c r="E371" s="13">
        <f>+(C371-C$7)/C$8</f>
        <v>29613.316157767909</v>
      </c>
      <c r="F371" s="101">
        <f>ROUND(2*E371,0)/2-0.5</f>
        <v>29613</v>
      </c>
      <c r="G371" s="13">
        <f>+C371-(C$7+F371*C$8)</f>
        <v>0.13181182002153946</v>
      </c>
      <c r="H371" s="13"/>
      <c r="I371" s="13"/>
      <c r="J371" s="13"/>
      <c r="L371" s="13">
        <f>+G371</f>
        <v>0.13181182002153946</v>
      </c>
      <c r="M371" s="13"/>
      <c r="N371" s="13"/>
      <c r="O371" s="13">
        <f ca="1">+C$11+C$12*$F371</f>
        <v>8.5832052933607184E-2</v>
      </c>
      <c r="P371" s="13">
        <f>+D$11+D$12*F371+D$13*F371^2</f>
        <v>0.12644553084809518</v>
      </c>
      <c r="Q371" s="15">
        <f>+C371-15018.5</f>
        <v>41933.902400000021</v>
      </c>
      <c r="S371" s="13">
        <f>+(P371-G371)^2</f>
        <v>2.8797059493025326E-5</v>
      </c>
      <c r="T371" s="13">
        <v>1</v>
      </c>
      <c r="U371" s="13">
        <f>+T371*S371</f>
        <v>2.8797059493025326E-5</v>
      </c>
    </row>
    <row r="372" spans="1:21">
      <c r="A372" s="140" t="s">
        <v>449</v>
      </c>
      <c r="B372" s="141" t="s">
        <v>40</v>
      </c>
      <c r="C372" s="142">
        <v>56952.610400000121</v>
      </c>
      <c r="D372" s="143">
        <v>8.9999999999999998E-4</v>
      </c>
      <c r="E372" s="13">
        <f>+(C372-C$7)/C$8</f>
        <v>29613.815056999763</v>
      </c>
      <c r="F372" s="101">
        <f>ROUND(2*E372,0)/2-0.5</f>
        <v>29613.5</v>
      </c>
      <c r="G372" s="13">
        <f>+C372-(C$7+F372*C$8)</f>
        <v>0.13135289012279827</v>
      </c>
      <c r="H372" s="13"/>
      <c r="I372" s="13"/>
      <c r="J372" s="13"/>
      <c r="L372" s="13">
        <f>+G372</f>
        <v>0.13135289012279827</v>
      </c>
      <c r="M372" s="13"/>
      <c r="N372" s="13"/>
      <c r="O372" s="13">
        <f ca="1">+C$11+C$12*$F372</f>
        <v>8.5813156648306022E-2</v>
      </c>
      <c r="P372" s="13">
        <f>+D$11+D$12*F372+D$13*F372^2</f>
        <v>0.12644836326694969</v>
      </c>
      <c r="Q372" s="15">
        <f>+C372-15018.5</f>
        <v>41934.110400000121</v>
      </c>
      <c r="S372" s="13">
        <f>+(P372-G372)^2</f>
        <v>2.4054383679739947E-5</v>
      </c>
      <c r="T372" s="13">
        <v>1</v>
      </c>
      <c r="U372" s="13">
        <f>+T372*S372</f>
        <v>2.4054383679739947E-5</v>
      </c>
    </row>
    <row r="373" spans="1:21">
      <c r="A373" s="140" t="s">
        <v>449</v>
      </c>
      <c r="B373" s="141" t="s">
        <v>40</v>
      </c>
      <c r="C373" s="142">
        <v>56953.44709999999</v>
      </c>
      <c r="D373" s="143">
        <v>1.2999999999999999E-3</v>
      </c>
      <c r="E373" s="13">
        <f>+(C373-C$7)/C$8</f>
        <v>29615.821927129695</v>
      </c>
      <c r="F373" s="101">
        <f>ROUND(2*E373,0)/2-0.5</f>
        <v>29615.5</v>
      </c>
      <c r="G373" s="13">
        <f>+C373-(C$7+F373*C$8)</f>
        <v>0.13421716998709599</v>
      </c>
      <c r="H373" s="13"/>
      <c r="I373" s="13"/>
      <c r="J373" s="13"/>
      <c r="L373" s="13">
        <f>+G373</f>
        <v>0.13421716998709599</v>
      </c>
      <c r="M373" s="13"/>
      <c r="N373" s="13"/>
      <c r="O373" s="13">
        <f ca="1">+C$11+C$12*$F373</f>
        <v>8.5737571507101817E-2</v>
      </c>
      <c r="P373" s="13">
        <f>+D$11+D$12*F373+D$13*F373^2</f>
        <v>0.12645969369759885</v>
      </c>
      <c r="Q373" s="15">
        <f>+C373-15018.5</f>
        <v>41934.94709999999</v>
      </c>
      <c r="S373" s="13">
        <f>+(P373-G373)^2</f>
        <v>6.017843838211022E-5</v>
      </c>
      <c r="T373" s="13">
        <v>1</v>
      </c>
      <c r="U373" s="13">
        <f>+T373*S373</f>
        <v>6.017843838211022E-5</v>
      </c>
    </row>
    <row r="374" spans="1:21">
      <c r="A374" s="140" t="s">
        <v>449</v>
      </c>
      <c r="B374" s="141" t="s">
        <v>42</v>
      </c>
      <c r="C374" s="142">
        <v>56954.48760000011</v>
      </c>
      <c r="D374" s="143">
        <v>6.9999999999999999E-4</v>
      </c>
      <c r="E374" s="13">
        <f>+(C374-C$7)/C$8</f>
        <v>29618.31762256505</v>
      </c>
      <c r="F374" s="101">
        <f>ROUND(2*E374,0)/2-0.5</f>
        <v>29618</v>
      </c>
      <c r="G374" s="13">
        <f>+C374-(C$7+F374*C$8)</f>
        <v>0.13242252010968514</v>
      </c>
      <c r="H374" s="13"/>
      <c r="I374" s="13"/>
      <c r="J374" s="13"/>
      <c r="L374" s="13">
        <f>+G374</f>
        <v>0.13242252010968514</v>
      </c>
      <c r="M374" s="13"/>
      <c r="N374" s="13"/>
      <c r="O374" s="13">
        <f ca="1">+C$11+C$12*$F374</f>
        <v>8.5643090080596229E-2</v>
      </c>
      <c r="P374" s="13">
        <f>+D$11+D$12*F374+D$13*F374^2</f>
        <v>0.12647385843517972</v>
      </c>
      <c r="Q374" s="15">
        <f>+C374-15018.5</f>
        <v>41935.98760000011</v>
      </c>
      <c r="S374" s="13">
        <f>+(P374-G374)^2</f>
        <v>3.5386575717729603E-5</v>
      </c>
      <c r="T374" s="13">
        <v>1</v>
      </c>
      <c r="U374" s="13">
        <f>+T374*S374</f>
        <v>3.5386575717729603E-5</v>
      </c>
    </row>
    <row r="375" spans="1:21">
      <c r="A375" s="140" t="s">
        <v>449</v>
      </c>
      <c r="B375" s="141" t="s">
        <v>42</v>
      </c>
      <c r="C375" s="142">
        <v>56980.337799999863</v>
      </c>
      <c r="D375" s="143">
        <v>8.9999999999999998E-4</v>
      </c>
      <c r="E375" s="13">
        <f>+(C375-C$7)/C$8</f>
        <v>29680.320723127239</v>
      </c>
      <c r="F375" s="101">
        <f>ROUND(2*E375,0)/2-0.5</f>
        <v>29680</v>
      </c>
      <c r="G375" s="13">
        <f>+C375-(C$7+F375*C$8)</f>
        <v>0.13371519985958003</v>
      </c>
      <c r="H375" s="13"/>
      <c r="I375" s="13"/>
      <c r="J375" s="13"/>
      <c r="L375" s="13">
        <f>+G375</f>
        <v>0.13371519985958003</v>
      </c>
      <c r="M375" s="13"/>
      <c r="N375" s="13"/>
      <c r="O375" s="13">
        <f ca="1">+C$11+C$12*$F375</f>
        <v>8.329995070326035E-2</v>
      </c>
      <c r="P375" s="13">
        <f>+D$11+D$12*F375+D$13*F375^2</f>
        <v>0.1268257479608339</v>
      </c>
      <c r="Q375" s="15">
        <f>+C375-15018.5</f>
        <v>41961.837799999863</v>
      </c>
      <c r="S375" s="13">
        <f>+(P375-G375)^2</f>
        <v>4.746454746513657E-5</v>
      </c>
      <c r="T375" s="13">
        <v>1</v>
      </c>
      <c r="U375" s="13">
        <f>+T375*S375</f>
        <v>4.746454746513657E-5</v>
      </c>
    </row>
    <row r="376" spans="1:21">
      <c r="A376" s="140" t="s">
        <v>449</v>
      </c>
      <c r="B376" s="141" t="s">
        <v>40</v>
      </c>
      <c r="C376" s="142">
        <v>56980.544000000227</v>
      </c>
      <c r="D376" s="143">
        <v>1.4E-3</v>
      </c>
      <c r="E376" s="13">
        <f>+(C376-C$7)/C$8</f>
        <v>29680.815304962533</v>
      </c>
      <c r="F376" s="101">
        <f>ROUND(2*E376,0)/2-0.5</f>
        <v>29680.5</v>
      </c>
      <c r="G376" s="13">
        <f>+C376-(C$7+F376*C$8)</f>
        <v>0.13145627022458939</v>
      </c>
      <c r="H376" s="13"/>
      <c r="I376" s="13"/>
      <c r="J376" s="13"/>
      <c r="L376" s="13">
        <f>+G376</f>
        <v>0.13145627022458939</v>
      </c>
      <c r="M376" s="13"/>
      <c r="N376" s="13"/>
      <c r="O376" s="13">
        <f ca="1">+C$11+C$12*$F376</f>
        <v>8.3281054417959188E-2</v>
      </c>
      <c r="P376" s="13">
        <f>+D$11+D$12*F376+D$13*F376^2</f>
        <v>0.12682859049978212</v>
      </c>
      <c r="Q376" s="15">
        <f>+C376-15018.5</f>
        <v>41962.044000000227</v>
      </c>
      <c r="S376" s="13">
        <f>+(P376-G376)^2</f>
        <v>2.1415419635392248E-5</v>
      </c>
      <c r="T376" s="13">
        <v>1</v>
      </c>
      <c r="U376" s="13">
        <f>+T376*S376</f>
        <v>2.1415419635392248E-5</v>
      </c>
    </row>
    <row r="377" spans="1:21">
      <c r="A377" s="140" t="s">
        <v>449</v>
      </c>
      <c r="B377" s="141" t="s">
        <v>40</v>
      </c>
      <c r="C377" s="142">
        <v>56983.464999999851</v>
      </c>
      <c r="D377" s="143">
        <v>1.9E-3</v>
      </c>
      <c r="E377" s="13">
        <f>+(C377-C$7)/C$8</f>
        <v>29687.821481190203</v>
      </c>
      <c r="F377" s="101">
        <f>ROUND(2*E377,0)/2-0.5</f>
        <v>29687.5</v>
      </c>
      <c r="G377" s="13">
        <f>+C377-(C$7+F377*C$8)</f>
        <v>0.13403124985052273</v>
      </c>
      <c r="H377" s="13"/>
      <c r="I377" s="13"/>
      <c r="J377" s="13"/>
      <c r="L377" s="13">
        <f>+G377</f>
        <v>0.13403124985052273</v>
      </c>
      <c r="M377" s="13"/>
      <c r="N377" s="13"/>
      <c r="O377" s="13">
        <f ca="1">+C$11+C$12*$F377</f>
        <v>8.3016506423743808E-2</v>
      </c>
      <c r="P377" s="13">
        <f>+D$11+D$12*F377+D$13*F377^2</f>
        <v>0.12686839397498115</v>
      </c>
      <c r="Q377" s="15">
        <f>+C377-15018.5</f>
        <v>41964.964999999851</v>
      </c>
      <c r="S377" s="13">
        <f>+(P377-G377)^2</f>
        <v>5.1306504293780528E-5</v>
      </c>
      <c r="T377" s="13">
        <v>1</v>
      </c>
      <c r="U377" s="13">
        <f>+T377*S377</f>
        <v>5.1306504293780528E-5</v>
      </c>
    </row>
    <row r="378" spans="1:21">
      <c r="A378" s="129" t="s">
        <v>0</v>
      </c>
      <c r="B378" s="130" t="s">
        <v>42</v>
      </c>
      <c r="C378" s="129">
        <v>56991.178299999796</v>
      </c>
      <c r="D378" s="129" t="s">
        <v>95</v>
      </c>
      <c r="E378" s="13">
        <f>+(C378-C$7)/C$8</f>
        <v>29706.322247743941</v>
      </c>
      <c r="F378" s="101">
        <f>ROUND(2*E378,0)/2-0.5</f>
        <v>29706</v>
      </c>
      <c r="G378" s="13">
        <f>+C378-(C$7+F378*C$8)</f>
        <v>0.13435083979857154</v>
      </c>
      <c r="H378" s="13"/>
      <c r="I378" s="13"/>
      <c r="J378" s="13"/>
      <c r="K378" s="13">
        <f>+G378</f>
        <v>0.13435083979857154</v>
      </c>
      <c r="L378" s="13"/>
      <c r="M378" s="13"/>
      <c r="N378" s="13"/>
      <c r="O378" s="13">
        <f ca="1">+C$11+C$12*$F378</f>
        <v>8.2317343867603254E-2</v>
      </c>
      <c r="P378" s="13">
        <f>+D$11+D$12*F378+D$13*F378^2</f>
        <v>0.12697366012975389</v>
      </c>
      <c r="Q378" s="15">
        <f>+C378-15018.5</f>
        <v>41972.678299999796</v>
      </c>
      <c r="R378" t="s">
        <v>56</v>
      </c>
      <c r="S378" s="13">
        <f>+(P378-G378)^2</f>
        <v>5.4422779866016513E-5</v>
      </c>
      <c r="T378" s="13">
        <v>1</v>
      </c>
      <c r="U378" s="13">
        <f>+T378*S378</f>
        <v>5.4422779866016513E-5</v>
      </c>
    </row>
    <row r="379" spans="1:21">
      <c r="A379" s="140" t="s">
        <v>449</v>
      </c>
      <c r="B379" s="141" t="s">
        <v>40</v>
      </c>
      <c r="C379" s="142">
        <v>56993.469099999871</v>
      </c>
      <c r="D379" s="143">
        <v>2.5000000000000001E-3</v>
      </c>
      <c r="E379" s="13">
        <f>+(C379-C$7)/C$8</f>
        <v>29711.816855243069</v>
      </c>
      <c r="F379" s="101">
        <f>ROUND(2*E379,0)/2-0.5</f>
        <v>29711.5</v>
      </c>
      <c r="G379" s="13">
        <f>+C379-(C$7+F379*C$8)</f>
        <v>0.13210260987398215</v>
      </c>
      <c r="H379" s="13"/>
      <c r="I379" s="13"/>
      <c r="J379" s="13"/>
      <c r="L379" s="13">
        <f>+G379</f>
        <v>0.13210260987398215</v>
      </c>
      <c r="M379" s="13"/>
      <c r="N379" s="13"/>
      <c r="O379" s="13">
        <f ca="1">+C$11+C$12*$F379</f>
        <v>8.2109484729291138E-2</v>
      </c>
      <c r="P379" s="13">
        <f>+D$11+D$12*F379+D$13*F379^2</f>
        <v>0.12700497541115965</v>
      </c>
      <c r="Q379" s="15">
        <f>+C379-15018.5</f>
        <v>41974.969099999871</v>
      </c>
      <c r="S379" s="13">
        <f>+(P379-G379)^2</f>
        <v>2.5985877116555561E-5</v>
      </c>
      <c r="T379" s="13">
        <v>1</v>
      </c>
      <c r="U379" s="13">
        <f>+T379*S379</f>
        <v>2.5985877116555561E-5</v>
      </c>
    </row>
    <row r="380" spans="1:21">
      <c r="A380" s="140" t="s">
        <v>449</v>
      </c>
      <c r="B380" s="141" t="s">
        <v>40</v>
      </c>
      <c r="C380" s="142">
        <v>56998.471299999859</v>
      </c>
      <c r="D380" s="143">
        <v>1.8E-3</v>
      </c>
      <c r="E380" s="13">
        <f>+(C380-C$7)/C$8</f>
        <v>29723.814902052549</v>
      </c>
      <c r="F380" s="101">
        <f>ROUND(2*E380,0)/2-0.5</f>
        <v>29723.5</v>
      </c>
      <c r="G380" s="13">
        <f>+C380-(C$7+F380*C$8)</f>
        <v>0.13128828985645669</v>
      </c>
      <c r="H380" s="13"/>
      <c r="I380" s="13"/>
      <c r="J380" s="13"/>
      <c r="L380" s="13">
        <f>+G380</f>
        <v>0.13128828985645669</v>
      </c>
      <c r="M380" s="13"/>
      <c r="N380" s="13"/>
      <c r="O380" s="13">
        <f ca="1">+C$11+C$12*$F380</f>
        <v>8.1655973882064803E-2</v>
      </c>
      <c r="P380" s="13">
        <f>+D$11+D$12*F380+D$13*F380^2</f>
        <v>0.12707333138119598</v>
      </c>
      <c r="Q380" s="15">
        <f>+C380-15018.5</f>
        <v>41979.971299999859</v>
      </c>
      <c r="S380" s="13">
        <f>+(P380-G380)^2</f>
        <v>1.7765874948172094E-5</v>
      </c>
      <c r="T380" s="13">
        <v>1</v>
      </c>
      <c r="U380" s="13">
        <f>+T380*S380</f>
        <v>1.7765874948172094E-5</v>
      </c>
    </row>
    <row r="381" spans="1:21">
      <c r="A381" s="140" t="s">
        <v>449</v>
      </c>
      <c r="B381" s="141" t="s">
        <v>40</v>
      </c>
      <c r="C381" s="142">
        <v>57009.314999999944</v>
      </c>
      <c r="D381" s="143">
        <v>6.9999999999999999E-4</v>
      </c>
      <c r="E381" s="13">
        <f>+(C381-C$7)/C$8</f>
        <v>29749.82410204241</v>
      </c>
      <c r="F381" s="101">
        <f>ROUND(2*E381,0)/2-0.5</f>
        <v>29749.5</v>
      </c>
      <c r="G381" s="13">
        <f>+C381-(C$7+F381*C$8)</f>
        <v>0.13512392994016409</v>
      </c>
      <c r="H381" s="13"/>
      <c r="I381" s="13"/>
      <c r="J381" s="13"/>
      <c r="L381" s="13">
        <f>+G381</f>
        <v>0.13512392994016409</v>
      </c>
      <c r="M381" s="13"/>
      <c r="N381" s="13"/>
      <c r="O381" s="13">
        <f ca="1">+C$11+C$12*$F381</f>
        <v>8.0673367046407929E-2</v>
      </c>
      <c r="P381" s="13">
        <f>+D$11+D$12*F381+D$13*F381^2</f>
        <v>0.12722158521656105</v>
      </c>
      <c r="Q381" s="15">
        <f>+C381-15018.5</f>
        <v>41990.814999999944</v>
      </c>
      <c r="S381" s="13">
        <f>+(P381-G381)^2</f>
        <v>6.2447052130656868E-5</v>
      </c>
      <c r="T381" s="13">
        <v>1</v>
      </c>
      <c r="U381" s="13">
        <f>+T381*S381</f>
        <v>6.2447052130656868E-5</v>
      </c>
    </row>
    <row r="382" spans="1:21">
      <c r="A382" s="140" t="s">
        <v>449</v>
      </c>
      <c r="B382" s="141" t="s">
        <v>42</v>
      </c>
      <c r="C382" s="142">
        <v>57010.355800000019</v>
      </c>
      <c r="D382" s="143">
        <v>5.0000000000000001E-4</v>
      </c>
      <c r="E382" s="13">
        <f>+(C382-C$7)/C$8</f>
        <v>29752.320517043856</v>
      </c>
      <c r="F382" s="101">
        <f>ROUND(2*E382,0)/2-0.5</f>
        <v>29752</v>
      </c>
      <c r="G382" s="13">
        <f>+C382-(C$7+F382*C$8)</f>
        <v>0.13362928001879482</v>
      </c>
      <c r="H382" s="13"/>
      <c r="I382" s="13"/>
      <c r="J382" s="13"/>
      <c r="L382" s="13">
        <f>+G382</f>
        <v>0.13362928001879482</v>
      </c>
      <c r="M382" s="13"/>
      <c r="N382" s="13"/>
      <c r="O382" s="13">
        <f ca="1">+C$11+C$12*$F382</f>
        <v>8.0578885619902341E-2</v>
      </c>
      <c r="P382" s="13">
        <f>+D$11+D$12*F382+D$13*F382^2</f>
        <v>0.12723585115507835</v>
      </c>
      <c r="Q382" s="15">
        <f>+C382-15018.5</f>
        <v>41991.855800000019</v>
      </c>
      <c r="S382" s="13">
        <f>+(P382-G382)^2</f>
        <v>4.0875932635402823E-5</v>
      </c>
      <c r="T382" s="13">
        <v>1</v>
      </c>
      <c r="U382" s="13">
        <f>+T382*S382</f>
        <v>4.0875932635402823E-5</v>
      </c>
    </row>
    <row r="383" spans="1:21">
      <c r="A383" s="140" t="s">
        <v>449</v>
      </c>
      <c r="B383" s="141" t="s">
        <v>40</v>
      </c>
      <c r="C383" s="142">
        <v>57011.399399999995</v>
      </c>
      <c r="D383" s="143">
        <v>1.4E-3</v>
      </c>
      <c r="E383" s="13">
        <f>+(C383-C$7)/C$8</f>
        <v>29754.823647996258</v>
      </c>
      <c r="F383" s="101">
        <f>ROUND(2*E383,0)/2-0.5</f>
        <v>29754.5</v>
      </c>
      <c r="G383" s="13">
        <f>+C383-(C$7+F383*C$8)</f>
        <v>0.13493462999758776</v>
      </c>
      <c r="H383" s="13"/>
      <c r="I383" s="13"/>
      <c r="J383" s="13"/>
      <c r="L383" s="13">
        <f>+G383</f>
        <v>0.13493462999758776</v>
      </c>
      <c r="M383" s="13"/>
      <c r="N383" s="13"/>
      <c r="O383" s="13">
        <f ca="1">+C$11+C$12*$F383</f>
        <v>8.0484404193396752E-2</v>
      </c>
      <c r="P383" s="13">
        <f>+D$11+D$12*F383+D$13*F383^2</f>
        <v>0.12725011898167279</v>
      </c>
      <c r="Q383" s="15">
        <f>+C383-15018.5</f>
        <v>41992.899399999995</v>
      </c>
      <c r="S383" s="13">
        <f>+(P383-G383)^2</f>
        <v>5.9051709553718503E-5</v>
      </c>
      <c r="T383" s="13">
        <v>1</v>
      </c>
      <c r="U383" s="13">
        <f>+T383*S383</f>
        <v>5.9051709553718503E-5</v>
      </c>
    </row>
    <row r="384" spans="1:21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</sheetData>
  <sortState xmlns:xlrd2="http://schemas.microsoft.com/office/spreadsheetml/2017/richdata2" ref="A21:AF384">
    <sortCondition ref="C21:C384"/>
  </sortState>
  <phoneticPr fontId="8" type="noConversion"/>
  <hyperlinks>
    <hyperlink ref="H64316" r:id="rId1" display="http://vsolj.cetus-net.org/bulletin.html" xr:uid="{00000000-0004-0000-0000-000000000000}"/>
    <hyperlink ref="H64309" r:id="rId2" display="https://www.aavso.org/ejaavso" xr:uid="{00000000-0004-0000-0000-000001000000}"/>
    <hyperlink ref="I64316" r:id="rId3" display="http://vsolj.cetus-net.org/bulletin.html" xr:uid="{00000000-0004-0000-0000-000002000000}"/>
    <hyperlink ref="AQ57967" r:id="rId4" display="http://cdsbib.u-strasbg.fr/cgi-bin/cdsbib?1990RMxAA..21..381G" xr:uid="{00000000-0004-0000-0000-000003000000}"/>
    <hyperlink ref="H64313" r:id="rId5" display="https://www.aavso.org/ejaavso" xr:uid="{00000000-0004-0000-0000-000004000000}"/>
    <hyperlink ref="AP5331" r:id="rId6" display="http://cdsbib.u-strasbg.fr/cgi-bin/cdsbib?1990RMxAA..21..381G" xr:uid="{00000000-0004-0000-0000-000005000000}"/>
    <hyperlink ref="AP5334" r:id="rId7" display="http://cdsbib.u-strasbg.fr/cgi-bin/cdsbib?1990RMxAA..21..381G" xr:uid="{00000000-0004-0000-0000-000006000000}"/>
    <hyperlink ref="AP5332" r:id="rId8" display="http://cdsbib.u-strasbg.fr/cgi-bin/cdsbib?1990RMxAA..21..381G" xr:uid="{00000000-0004-0000-0000-000007000000}"/>
    <hyperlink ref="AP5316" r:id="rId9" display="http://cdsbib.u-strasbg.fr/cgi-bin/cdsbib?1990RMxAA..21..381G" xr:uid="{00000000-0004-0000-0000-000008000000}"/>
    <hyperlink ref="AQ5545" r:id="rId10" display="http://cdsbib.u-strasbg.fr/cgi-bin/cdsbib?1990RMxAA..21..381G" xr:uid="{00000000-0004-0000-0000-000009000000}"/>
    <hyperlink ref="AQ5549" r:id="rId11" display="http://cdsbib.u-strasbg.fr/cgi-bin/cdsbib?1990RMxAA..21..381G" xr:uid="{00000000-0004-0000-0000-00000A000000}"/>
    <hyperlink ref="AQ65229" r:id="rId12" display="http://cdsbib.u-strasbg.fr/cgi-bin/cdsbib?1990RMxAA..21..381G" xr:uid="{00000000-0004-0000-0000-00000B000000}"/>
    <hyperlink ref="I2437" r:id="rId13" display="http://vsolj.cetus-net.org/bulletin.html" xr:uid="{00000000-0004-0000-0000-00000C000000}"/>
    <hyperlink ref="H2437" r:id="rId14" display="http://vsolj.cetus-net.org/bulletin.html" xr:uid="{00000000-0004-0000-0000-00000D000000}"/>
    <hyperlink ref="AQ359" r:id="rId15" display="http://cdsbib.u-strasbg.fr/cgi-bin/cdsbib?1990RMxAA..21..381G" xr:uid="{00000000-0004-0000-0000-00000E000000}"/>
    <hyperlink ref="AQ358" r:id="rId16" display="http://cdsbib.u-strasbg.fr/cgi-bin/cdsbib?1990RMxAA..21..381G" xr:uid="{00000000-0004-0000-0000-00000F000000}"/>
    <hyperlink ref="AP3607" r:id="rId17" display="http://cdsbib.u-strasbg.fr/cgi-bin/cdsbib?1990RMxAA..21..381G" xr:uid="{00000000-0004-0000-0000-000010000000}"/>
    <hyperlink ref="AP3625" r:id="rId18" display="http://cdsbib.u-strasbg.fr/cgi-bin/cdsbib?1990RMxAA..21..381G" xr:uid="{00000000-0004-0000-0000-000011000000}"/>
    <hyperlink ref="AP3626" r:id="rId19" display="http://cdsbib.u-strasbg.fr/cgi-bin/cdsbib?1990RMxAA..21..381G" xr:uid="{00000000-0004-0000-0000-000012000000}"/>
    <hyperlink ref="AP362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A1:AB325"/>
  <sheetViews>
    <sheetView workbookViewId="0">
      <selection activeCell="E9" sqref="E9:G9"/>
    </sheetView>
  </sheetViews>
  <sheetFormatPr defaultRowHeight="12.75"/>
  <cols>
    <col min="1" max="1" width="9.140625" style="25"/>
    <col min="2" max="2" width="10.7109375" style="25" customWidth="1"/>
    <col min="3" max="4" width="9.140625" style="25"/>
    <col min="5" max="5" width="10.5703125" style="25" customWidth="1"/>
    <col min="6" max="6" width="12.42578125" style="25" bestFit="1" customWidth="1"/>
    <col min="7" max="7" width="10.7109375" style="25" customWidth="1"/>
    <col min="8" max="13" width="9.140625" style="25"/>
    <col min="14" max="14" width="12.140625" style="25" customWidth="1"/>
    <col min="15" max="15" width="11" style="25" customWidth="1"/>
    <col min="16" max="16384" width="9.140625" style="25"/>
  </cols>
  <sheetData>
    <row r="1" spans="1:28" ht="18.75" thickBot="1">
      <c r="A1" s="46" t="s">
        <v>80</v>
      </c>
      <c r="D1" s="31" t="s">
        <v>81</v>
      </c>
      <c r="M1" s="47" t="s">
        <v>82</v>
      </c>
      <c r="N1" s="25" t="s">
        <v>83</v>
      </c>
      <c r="O1" s="25">
        <f ca="1">H18*J18-I18*I18</f>
        <v>3426.2648867601092</v>
      </c>
      <c r="P1" s="25" t="s">
        <v>165</v>
      </c>
      <c r="U1" s="8" t="s">
        <v>139</v>
      </c>
      <c r="V1" s="74" t="s">
        <v>141</v>
      </c>
      <c r="AA1" s="25">
        <v>1</v>
      </c>
      <c r="AB1" s="25" t="s">
        <v>84</v>
      </c>
    </row>
    <row r="2" spans="1:28">
      <c r="M2" s="47" t="s">
        <v>85</v>
      </c>
      <c r="N2" s="25" t="s">
        <v>86</v>
      </c>
      <c r="O2" s="25">
        <f ca="1">+F18*J18-H18*I18</f>
        <v>3469.0511994945846</v>
      </c>
      <c r="P2" s="25" t="s">
        <v>166</v>
      </c>
      <c r="U2" s="25">
        <v>-0.4</v>
      </c>
      <c r="V2" s="25">
        <f t="shared" ref="V2:V23" ca="1" si="0">+E$4+E$5*U2+E$6*U2^2</f>
        <v>0.10956346373568207</v>
      </c>
      <c r="AA2" s="25">
        <v>2</v>
      </c>
      <c r="AB2" s="25" t="s">
        <v>34</v>
      </c>
    </row>
    <row r="3" spans="1:28" ht="13.5" thickBot="1">
      <c r="A3" s="25" t="s">
        <v>87</v>
      </c>
      <c r="B3" s="25" t="s">
        <v>88</v>
      </c>
      <c r="E3" s="48" t="s">
        <v>89</v>
      </c>
      <c r="F3" s="48" t="s">
        <v>90</v>
      </c>
      <c r="G3" s="48" t="s">
        <v>91</v>
      </c>
      <c r="H3" s="48" t="s">
        <v>92</v>
      </c>
      <c r="M3" s="47" t="s">
        <v>93</v>
      </c>
      <c r="N3" s="25" t="s">
        <v>94</v>
      </c>
      <c r="O3" s="25">
        <f ca="1">+F18*I18-H18*H18</f>
        <v>819.8157441060157</v>
      </c>
      <c r="P3" s="25" t="s">
        <v>167</v>
      </c>
      <c r="U3" s="25">
        <v>-0.3</v>
      </c>
      <c r="V3" s="25">
        <f t="shared" ca="1" si="0"/>
        <v>0.10512714567176634</v>
      </c>
      <c r="AA3" s="25">
        <v>3</v>
      </c>
      <c r="AB3" s="25" t="s">
        <v>95</v>
      </c>
    </row>
    <row r="4" spans="1:28">
      <c r="A4" s="25" t="s">
        <v>96</v>
      </c>
      <c r="B4" s="25" t="s">
        <v>97</v>
      </c>
      <c r="D4" s="49" t="s">
        <v>98</v>
      </c>
      <c r="E4" s="50">
        <f ca="1">(G18*O1-K18*O2+L18*O3)/O7</f>
        <v>9.3615055412118481E-2</v>
      </c>
      <c r="F4" s="51">
        <f ca="1">+E7/O7*O18</f>
        <v>8.4346505601766702E-4</v>
      </c>
      <c r="G4" s="52">
        <f>+B18</f>
        <v>1</v>
      </c>
      <c r="H4" s="53">
        <f ca="1">ABS(F4/E4)</f>
        <v>9.0099295706711768E-3</v>
      </c>
      <c r="M4" s="47" t="s">
        <v>99</v>
      </c>
      <c r="N4" s="25" t="s">
        <v>100</v>
      </c>
      <c r="O4" s="25">
        <f ca="1">+C18*J18-H18*H18</f>
        <v>12095.797111222269</v>
      </c>
      <c r="P4" s="25" t="s">
        <v>168</v>
      </c>
      <c r="U4" s="25">
        <v>-0.2</v>
      </c>
      <c r="V4" s="25">
        <f t="shared" ca="1" si="0"/>
        <v>0.10099030492986717</v>
      </c>
      <c r="AA4" s="25">
        <v>4</v>
      </c>
      <c r="AB4" s="25" t="s">
        <v>101</v>
      </c>
    </row>
    <row r="5" spans="1:28">
      <c r="A5" s="25" t="s">
        <v>102</v>
      </c>
      <c r="B5" s="54">
        <v>40323</v>
      </c>
      <c r="D5" s="55" t="s">
        <v>103</v>
      </c>
      <c r="E5" s="56">
        <f ca="1">+(-G18*O2+K18*O4-L18*O5)/O7</f>
        <v>-3.388147436857801E-2</v>
      </c>
      <c r="F5" s="57">
        <f ca="1">P18*E7/O7</f>
        <v>1.5867551706158444E-3</v>
      </c>
      <c r="G5" s="58">
        <f>+B18/A18</f>
        <v>1E-4</v>
      </c>
      <c r="H5" s="53">
        <f ca="1">ABS(F5/E5)</f>
        <v>4.683253017133799E-2</v>
      </c>
      <c r="M5" s="47" t="s">
        <v>104</v>
      </c>
      <c r="N5" s="25" t="s">
        <v>105</v>
      </c>
      <c r="O5" s="25">
        <f ca="1">+C18*I18-F18*H18</f>
        <v>4711.9634352723633</v>
      </c>
      <c r="P5" s="25" t="s">
        <v>169</v>
      </c>
      <c r="U5" s="25">
        <v>-0.1</v>
      </c>
      <c r="V5" s="25">
        <f t="shared" ca="1" si="0"/>
        <v>9.7152941509984561E-2</v>
      </c>
      <c r="AA5" s="25">
        <v>5</v>
      </c>
      <c r="AB5" s="25" t="s">
        <v>106</v>
      </c>
    </row>
    <row r="6" spans="1:28" ht="13.5" thickBot="1">
      <c r="D6" s="59" t="s">
        <v>107</v>
      </c>
      <c r="E6" s="60">
        <f ca="1">+(G18*O3-K18*O5+L18*O6)/O7</f>
        <v>1.4973866100827371E-2</v>
      </c>
      <c r="F6" s="61">
        <f ca="1">Q18*E7/O7</f>
        <v>6.5768669157204647E-4</v>
      </c>
      <c r="G6" s="62">
        <f>+B18/A18^2</f>
        <v>1E-8</v>
      </c>
      <c r="H6" s="53">
        <f ca="1">ABS(F6/E6)</f>
        <v>4.3922303508224E-2</v>
      </c>
      <c r="M6" s="63" t="s">
        <v>108</v>
      </c>
      <c r="N6" s="64" t="s">
        <v>109</v>
      </c>
      <c r="O6" s="64">
        <f ca="1">+C18*H18-F18*F18</f>
        <v>2072.7572405570004</v>
      </c>
      <c r="P6" s="25" t="s">
        <v>170</v>
      </c>
      <c r="U6" s="25">
        <v>0</v>
      </c>
      <c r="V6" s="25">
        <f t="shared" ca="1" si="0"/>
        <v>9.3615055412118481E-2</v>
      </c>
      <c r="AA6" s="25">
        <v>6</v>
      </c>
      <c r="AB6" s="25" t="s">
        <v>110</v>
      </c>
    </row>
    <row r="7" spans="1:28">
      <c r="D7" s="31" t="s">
        <v>111</v>
      </c>
      <c r="E7" s="65">
        <f ca="1">SQRT(N18/(B15-3))</f>
        <v>3.5343058907374523E-3</v>
      </c>
      <c r="G7" s="66">
        <f>+B21</f>
        <v>9.8580689998925664E-2</v>
      </c>
      <c r="M7" s="47" t="s">
        <v>112</v>
      </c>
      <c r="N7" s="25" t="s">
        <v>113</v>
      </c>
      <c r="O7" s="25">
        <f ca="1">+C18*O1-F18*O2+H18*O3</f>
        <v>59647.642978184638</v>
      </c>
      <c r="U7" s="25">
        <v>0.1</v>
      </c>
      <c r="V7" s="25">
        <f t="shared" ca="1" si="0"/>
        <v>9.0376646636268945E-2</v>
      </c>
      <c r="AA7" s="25">
        <v>7</v>
      </c>
      <c r="AB7" s="25" t="s">
        <v>114</v>
      </c>
    </row>
    <row r="8" spans="1:28">
      <c r="A8" s="41">
        <v>21</v>
      </c>
      <c r="B8" s="25" t="s">
        <v>119</v>
      </c>
      <c r="C8" s="84">
        <v>21</v>
      </c>
      <c r="D8" s="31" t="s">
        <v>115</v>
      </c>
      <c r="F8" s="85">
        <f ca="1">CORREL(INDIRECT(E12):INDIRECT(E13),INDIRECT(M12):INDIRECT(M13))</f>
        <v>0.95733671782128249</v>
      </c>
      <c r="G8" s="65"/>
      <c r="K8" s="66"/>
      <c r="U8" s="25">
        <v>0.2</v>
      </c>
      <c r="V8" s="25">
        <f t="shared" ca="1" si="0"/>
        <v>8.7437715182435968E-2</v>
      </c>
      <c r="AA8" s="25">
        <v>8</v>
      </c>
      <c r="AB8" s="25" t="s">
        <v>116</v>
      </c>
    </row>
    <row r="9" spans="1:28">
      <c r="A9" s="41">
        <f>20+COUNT(A21:A1432)</f>
        <v>69</v>
      </c>
      <c r="B9" s="25" t="s">
        <v>121</v>
      </c>
      <c r="C9" s="84">
        <f>A9</f>
        <v>69</v>
      </c>
      <c r="E9" s="67">
        <f ca="1">E6*G6</f>
        <v>1.4973866100827371E-10</v>
      </c>
      <c r="F9" s="68">
        <f ca="1">H6</f>
        <v>4.3922303508224E-2</v>
      </c>
      <c r="G9" s="69">
        <f ca="1">F8</f>
        <v>0.95733671782128249</v>
      </c>
      <c r="K9" s="66"/>
      <c r="U9" s="25">
        <v>0.3</v>
      </c>
      <c r="V9" s="25">
        <f t="shared" ca="1" si="0"/>
        <v>8.479826105061955E-2</v>
      </c>
      <c r="AA9" s="25">
        <v>9</v>
      </c>
      <c r="AB9" s="25" t="s">
        <v>42</v>
      </c>
    </row>
    <row r="10" spans="1:28">
      <c r="A10" s="95" t="s">
        <v>6</v>
      </c>
      <c r="B10" s="97">
        <f>'Active 1'!C8</f>
        <v>0.41691785999999997</v>
      </c>
      <c r="D10" s="25" t="s">
        <v>159</v>
      </c>
      <c r="E10" s="25">
        <f ca="1">2*E9*365.2422/B10</f>
        <v>2.6235804804196258E-7</v>
      </c>
      <c r="F10" s="25">
        <f ca="1">+F9*E10</f>
        <v>1.1523369813924294E-8</v>
      </c>
      <c r="G10" s="25" t="s">
        <v>160</v>
      </c>
      <c r="U10" s="25">
        <v>0.4</v>
      </c>
      <c r="V10" s="25">
        <f t="shared" ca="1" si="0"/>
        <v>8.2458284240819663E-2</v>
      </c>
      <c r="AA10" s="25">
        <v>10</v>
      </c>
      <c r="AB10" s="25" t="s">
        <v>117</v>
      </c>
    </row>
    <row r="11" spans="1:28">
      <c r="U11" s="25">
        <v>0.5</v>
      </c>
      <c r="V11" s="25">
        <f t="shared" ca="1" si="0"/>
        <v>8.0417784753036306E-2</v>
      </c>
      <c r="AA11" s="25">
        <v>11</v>
      </c>
      <c r="AB11" s="25" t="s">
        <v>118</v>
      </c>
    </row>
    <row r="12" spans="1:28">
      <c r="C12" s="5" t="str">
        <f t="shared" ref="C12:Q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25">
        <v>0.6</v>
      </c>
      <c r="V12" s="25">
        <f t="shared" ca="1" si="0"/>
        <v>7.8676762587269522E-2</v>
      </c>
      <c r="AA12" s="25">
        <v>12</v>
      </c>
      <c r="AB12" s="25" t="s">
        <v>120</v>
      </c>
    </row>
    <row r="13" spans="1:28">
      <c r="C13" s="5" t="str">
        <f t="shared" si="1"/>
        <v>C69</v>
      </c>
      <c r="D13" s="5" t="str">
        <f t="shared" si="1"/>
        <v>D69</v>
      </c>
      <c r="E13" s="5" t="str">
        <f t="shared" si="1"/>
        <v>E69</v>
      </c>
      <c r="F13" s="5" t="str">
        <f t="shared" si="1"/>
        <v>F69</v>
      </c>
      <c r="G13" s="5" t="str">
        <f t="shared" si="1"/>
        <v>G69</v>
      </c>
      <c r="H13" s="5" t="str">
        <f t="shared" si="1"/>
        <v>H69</v>
      </c>
      <c r="I13" s="5" t="str">
        <f t="shared" si="1"/>
        <v>I69</v>
      </c>
      <c r="J13" s="5" t="str">
        <f t="shared" si="1"/>
        <v>J69</v>
      </c>
      <c r="K13" s="5" t="str">
        <f t="shared" si="1"/>
        <v>K69</v>
      </c>
      <c r="L13" s="5" t="str">
        <f t="shared" si="1"/>
        <v>L69</v>
      </c>
      <c r="M13" s="5" t="str">
        <f t="shared" si="1"/>
        <v>M69</v>
      </c>
      <c r="N13" s="5" t="str">
        <f t="shared" si="1"/>
        <v>N69</v>
      </c>
      <c r="O13" s="5" t="str">
        <f t="shared" si="1"/>
        <v>O69</v>
      </c>
      <c r="P13" s="5" t="str">
        <f t="shared" si="1"/>
        <v>P69</v>
      </c>
      <c r="Q13" s="5" t="str">
        <f t="shared" si="1"/>
        <v>Q69</v>
      </c>
      <c r="U13" s="25">
        <v>0.7</v>
      </c>
      <c r="V13" s="25">
        <f t="shared" ca="1" si="0"/>
        <v>7.7235217743519297E-2</v>
      </c>
      <c r="AA13" s="25">
        <v>13</v>
      </c>
      <c r="AB13" s="25" t="s">
        <v>122</v>
      </c>
    </row>
    <row r="14" spans="1:28">
      <c r="U14" s="25">
        <v>0.8</v>
      </c>
      <c r="V14" s="25">
        <f t="shared" ca="1" si="0"/>
        <v>7.6093150221785588E-2</v>
      </c>
      <c r="AA14" s="25">
        <v>14</v>
      </c>
      <c r="AB14" s="25" t="s">
        <v>123</v>
      </c>
    </row>
    <row r="15" spans="1:28">
      <c r="A15" s="31" t="s">
        <v>127</v>
      </c>
      <c r="B15" s="31">
        <f>C9-C8+1</f>
        <v>49</v>
      </c>
      <c r="C15" s="5" t="str">
        <f t="shared" ref="C15:Q15" si="3">VLOOKUP(C16,$AA1:$AB25,2,FALSE)</f>
        <v>C</v>
      </c>
      <c r="D15" s="5" t="str">
        <f t="shared" si="3"/>
        <v>D</v>
      </c>
      <c r="E15" s="5" t="str">
        <f t="shared" si="3"/>
        <v>E</v>
      </c>
      <c r="F15" s="5" t="str">
        <f t="shared" si="3"/>
        <v>F</v>
      </c>
      <c r="G15" s="5" t="str">
        <f t="shared" si="3"/>
        <v>G</v>
      </c>
      <c r="H15" s="5" t="str">
        <f t="shared" si="3"/>
        <v>H</v>
      </c>
      <c r="I15" s="5" t="str">
        <f t="shared" si="3"/>
        <v>I</v>
      </c>
      <c r="J15" s="5" t="str">
        <f t="shared" si="3"/>
        <v>J</v>
      </c>
      <c r="K15" s="5" t="str">
        <f t="shared" si="3"/>
        <v>K</v>
      </c>
      <c r="L15" s="5" t="str">
        <f t="shared" si="3"/>
        <v>L</v>
      </c>
      <c r="M15" s="5" t="str">
        <f t="shared" si="3"/>
        <v>M</v>
      </c>
      <c r="N15" s="5" t="str">
        <f t="shared" si="3"/>
        <v>N</v>
      </c>
      <c r="O15" s="5" t="str">
        <f t="shared" si="3"/>
        <v>O</v>
      </c>
      <c r="P15" s="5" t="str">
        <f t="shared" si="3"/>
        <v>P</v>
      </c>
      <c r="Q15" s="5" t="str">
        <f t="shared" si="3"/>
        <v>Q</v>
      </c>
      <c r="U15" s="25">
        <v>0.9</v>
      </c>
      <c r="V15" s="25">
        <f t="shared" ca="1" si="0"/>
        <v>7.5250560022068438E-2</v>
      </c>
      <c r="AA15" s="25">
        <v>15</v>
      </c>
      <c r="AB15" s="25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25">
        <v>1</v>
      </c>
      <c r="V16" s="25">
        <f t="shared" ca="1" si="0"/>
        <v>7.4707447144367847E-2</v>
      </c>
      <c r="AA16" s="25">
        <v>16</v>
      </c>
      <c r="AB16" s="25" t="s">
        <v>125</v>
      </c>
    </row>
    <row r="17" spans="1:28">
      <c r="A17" s="31" t="s">
        <v>126</v>
      </c>
      <c r="U17" s="25">
        <v>1.1000000000000001</v>
      </c>
      <c r="V17" s="25">
        <f t="shared" ca="1" si="0"/>
        <v>7.4463811588683787E-2</v>
      </c>
      <c r="AA17" s="25">
        <v>17</v>
      </c>
      <c r="AB17" s="25" t="s">
        <v>128</v>
      </c>
    </row>
    <row r="18" spans="1:28">
      <c r="A18" s="70">
        <v>10000</v>
      </c>
      <c r="B18" s="70">
        <v>1</v>
      </c>
      <c r="C18" s="25">
        <f ca="1">SUM(INDIRECT(C12):INDIRECT(C13))</f>
        <v>48.1</v>
      </c>
      <c r="D18" s="86">
        <f ca="1">SUM(INDIRECT(D12):INDIRECT(D13))</f>
        <v>55.551449999999996</v>
      </c>
      <c r="E18" s="86">
        <f ca="1">SUM(INDIRECT(E12):INDIRECT(E13))</f>
        <v>4.3155710299179191</v>
      </c>
      <c r="F18" s="31">
        <f ca="1">SUM(INDIRECT(F12):INDIRECT(F13))</f>
        <v>55.786934999999993</v>
      </c>
      <c r="G18" s="31">
        <f ca="1">SUM(INDIRECT(G12):INDIRECT(G13))</f>
        <v>4.2268484089188858</v>
      </c>
      <c r="H18" s="31">
        <f ca="1">SUM(INDIRECT(H12):INDIRECT(H13))</f>
        <v>107.79499703225</v>
      </c>
      <c r="I18" s="31">
        <f ca="1">SUM(INDIRECT(I12):INDIRECT(I13))</f>
        <v>222.98369912756101</v>
      </c>
      <c r="J18" s="31">
        <f ca="1">SUM(INDIRECT(J12):INDIRECT(J13))</f>
        <v>493.04695418721525</v>
      </c>
      <c r="K18" s="31">
        <f ca="1">SUM(INDIRECT(K12):INDIRECT(K13))</f>
        <v>4.9091716356914459</v>
      </c>
      <c r="L18" s="31">
        <f ca="1">SUM(INDIRECT(L12):INDIRECT(L13))</f>
        <v>9.9190372071422761</v>
      </c>
      <c r="N18" s="25">
        <f ca="1">SUM(INDIRECT(N12):INDIRECT(N13))</f>
        <v>5.7460063394786706E-4</v>
      </c>
      <c r="O18" s="25">
        <f ca="1">SQRT(SUM(INDIRECT(O12):INDIRECT(O13)))</f>
        <v>14234.959870838657</v>
      </c>
      <c r="P18" s="25">
        <f ca="1">SQRT(SUM(INDIRECT(P12):INDIRECT(P13)))</f>
        <v>26779.290994230803</v>
      </c>
      <c r="Q18" s="25">
        <f ca="1">SQRT(SUM(INDIRECT(Q12):INDIRECT(Q13)))</f>
        <v>11099.62243879446</v>
      </c>
      <c r="U18" s="25">
        <v>1.2</v>
      </c>
      <c r="V18" s="25">
        <f t="shared" ca="1" si="0"/>
        <v>7.4519653355016285E-2</v>
      </c>
      <c r="AA18" s="25">
        <v>18</v>
      </c>
      <c r="AB18" s="25" t="s">
        <v>129</v>
      </c>
    </row>
    <row r="19" spans="1:28">
      <c r="A19" s="71" t="s">
        <v>130</v>
      </c>
      <c r="F19" s="72" t="s">
        <v>131</v>
      </c>
      <c r="G19" s="72" t="s">
        <v>132</v>
      </c>
      <c r="H19" s="72" t="s">
        <v>133</v>
      </c>
      <c r="I19" s="72" t="s">
        <v>134</v>
      </c>
      <c r="J19" s="72" t="s">
        <v>135</v>
      </c>
      <c r="K19" s="72" t="s">
        <v>136</v>
      </c>
      <c r="L19" s="72" t="s">
        <v>137</v>
      </c>
      <c r="M19" s="73"/>
      <c r="N19" s="73"/>
      <c r="O19" s="73"/>
      <c r="P19" s="73"/>
      <c r="Q19" s="73"/>
      <c r="U19" s="25">
        <v>1.3</v>
      </c>
      <c r="V19" s="25">
        <f t="shared" ca="1" si="0"/>
        <v>7.4874972443365329E-2</v>
      </c>
      <c r="AA19" s="25">
        <v>19</v>
      </c>
      <c r="AB19" s="25" t="s">
        <v>138</v>
      </c>
    </row>
    <row r="20" spans="1:28" ht="15" thickBot="1">
      <c r="A20" s="8" t="s">
        <v>139</v>
      </c>
      <c r="B20" s="8" t="s">
        <v>140</v>
      </c>
      <c r="C20" s="8" t="s">
        <v>161</v>
      </c>
      <c r="D20" s="8" t="s">
        <v>139</v>
      </c>
      <c r="E20" s="8" t="s">
        <v>140</v>
      </c>
      <c r="F20" s="8" t="s">
        <v>162</v>
      </c>
      <c r="G20" s="8" t="s">
        <v>163</v>
      </c>
      <c r="H20" s="8" t="s">
        <v>171</v>
      </c>
      <c r="I20" s="8" t="s">
        <v>172</v>
      </c>
      <c r="J20" s="8" t="s">
        <v>173</v>
      </c>
      <c r="K20" s="8" t="s">
        <v>164</v>
      </c>
      <c r="L20" s="8" t="s">
        <v>174</v>
      </c>
      <c r="M20" s="74" t="s">
        <v>141</v>
      </c>
      <c r="N20" s="8" t="s">
        <v>142</v>
      </c>
      <c r="O20" s="8" t="s">
        <v>143</v>
      </c>
      <c r="P20" s="8" t="s">
        <v>144</v>
      </c>
      <c r="Q20" s="8" t="s">
        <v>145</v>
      </c>
      <c r="R20" s="48" t="s">
        <v>146</v>
      </c>
      <c r="U20" s="25">
        <v>1.4</v>
      </c>
      <c r="V20" s="25">
        <f t="shared" ca="1" si="0"/>
        <v>7.5529768853730916E-2</v>
      </c>
      <c r="AA20" s="25">
        <v>20</v>
      </c>
      <c r="AB20" s="25" t="s">
        <v>147</v>
      </c>
    </row>
    <row r="21" spans="1:28">
      <c r="A21" s="75">
        <v>-2616.5</v>
      </c>
      <c r="B21" s="75">
        <v>9.8580689998925664E-2</v>
      </c>
      <c r="C21" s="75">
        <v>0.1</v>
      </c>
      <c r="D21" s="76">
        <f t="shared" ref="D21:E68" si="4">A21/A$18</f>
        <v>-0.26164999999999999</v>
      </c>
      <c r="E21" s="76">
        <f t="shared" si="4"/>
        <v>9.8580689998925664E-2</v>
      </c>
      <c r="F21" s="41">
        <f t="shared" ref="F21:G68" si="5">$C21*D21</f>
        <v>-2.6165000000000001E-2</v>
      </c>
      <c r="G21" s="41">
        <f t="shared" si="5"/>
        <v>9.8580689998925674E-3</v>
      </c>
      <c r="H21" s="41">
        <f t="shared" ref="H21:H68" si="6">C21*D21*D21</f>
        <v>6.8460722499999998E-3</v>
      </c>
      <c r="I21" s="41">
        <f t="shared" ref="I21:I68" si="7">C21*D21*D21*D21</f>
        <v>-1.7912748042124998E-3</v>
      </c>
      <c r="J21" s="41">
        <f t="shared" ref="J21:J68" si="8">C21*D21*D21*D21*D21</f>
        <v>4.6868705252220059E-4</v>
      </c>
      <c r="K21" s="41">
        <f t="shared" ref="K21:K68" si="9">C21*E21*D21</f>
        <v>-2.5793637538218902E-3</v>
      </c>
      <c r="L21" s="41">
        <f t="shared" ref="L21:L68" si="10">C21*E21*D21*D21</f>
        <v>6.7489052618749758E-4</v>
      </c>
      <c r="M21" s="41">
        <f t="shared" ref="M21:M72" ca="1" si="11">+E$4+E$5*D21+E$6*D21^2</f>
        <v>0.10350526487253782</v>
      </c>
      <c r="N21" s="41">
        <f t="shared" ref="N21:N68" ca="1" si="12">C21*(M21-E21)^2</f>
        <v>2.4251437685812182E-6</v>
      </c>
      <c r="O21" s="88">
        <f t="shared" ref="O21:O68" ca="1" si="13">(C21*O$1-O$2*F21+O$3*H21)^2</f>
        <v>192726.90997448395</v>
      </c>
      <c r="P21" s="41">
        <f t="shared" ref="P21:P68" ca="1" si="14">(-C21*O$2+O$4*F21-O$5*H21)^2</f>
        <v>483929.05256126763</v>
      </c>
      <c r="Q21" s="41">
        <f t="shared" ref="Q21:Q68" ca="1" si="15">+(C21*O$3-F21*O$5+H21*O$6)^2</f>
        <v>48162.842377945737</v>
      </c>
      <c r="R21" s="25">
        <f t="shared" ref="R21:R67" ca="1" si="16">+E21-M21</f>
        <v>-4.9245748736121558E-3</v>
      </c>
      <c r="U21" s="25">
        <v>1.5</v>
      </c>
      <c r="V21" s="25">
        <f t="shared" ca="1" si="0"/>
        <v>7.6484042586113049E-2</v>
      </c>
      <c r="AA21" s="25">
        <v>22</v>
      </c>
      <c r="AB21" s="25" t="s">
        <v>148</v>
      </c>
    </row>
    <row r="22" spans="1:28">
      <c r="A22" s="75">
        <v>-2616.5</v>
      </c>
      <c r="B22" s="75">
        <v>9.8580689998925664E-2</v>
      </c>
      <c r="C22" s="75">
        <v>1</v>
      </c>
      <c r="D22" s="76">
        <f t="shared" si="4"/>
        <v>-0.26164999999999999</v>
      </c>
      <c r="E22" s="76">
        <f t="shared" si="4"/>
        <v>9.8580689998925664E-2</v>
      </c>
      <c r="F22" s="41">
        <f t="shared" si="5"/>
        <v>-0.26164999999999999</v>
      </c>
      <c r="G22" s="41">
        <f t="shared" si="5"/>
        <v>9.8580689998925664E-2</v>
      </c>
      <c r="H22" s="41">
        <f t="shared" si="6"/>
        <v>6.8460722500000001E-2</v>
      </c>
      <c r="I22" s="41">
        <f t="shared" si="7"/>
        <v>-1.7912748042125001E-2</v>
      </c>
      <c r="J22" s="41">
        <f t="shared" si="8"/>
        <v>4.6868705252220066E-3</v>
      </c>
      <c r="K22" s="41">
        <f t="shared" si="9"/>
        <v>-2.5793637538218898E-2</v>
      </c>
      <c r="L22" s="41">
        <f t="shared" si="10"/>
        <v>6.7489052618749743E-3</v>
      </c>
      <c r="M22" s="41">
        <f t="shared" ca="1" si="11"/>
        <v>0.10350526487253782</v>
      </c>
      <c r="N22" s="41">
        <f t="shared" ca="1" si="12"/>
        <v>2.425143768581218E-5</v>
      </c>
      <c r="O22" s="88">
        <f t="shared" ca="1" si="13"/>
        <v>19272690.9974484</v>
      </c>
      <c r="P22" s="41">
        <f t="shared" ca="1" si="14"/>
        <v>48392905.256126761</v>
      </c>
      <c r="Q22" s="41">
        <f t="shared" ca="1" si="15"/>
        <v>4816284.2377945734</v>
      </c>
      <c r="R22" s="25">
        <f t="shared" ca="1" si="16"/>
        <v>-4.9245748736121558E-3</v>
      </c>
      <c r="U22" s="25">
        <v>1.6</v>
      </c>
      <c r="V22" s="25">
        <f t="shared" ca="1" si="0"/>
        <v>7.773779364051174E-2</v>
      </c>
      <c r="AA22" s="25">
        <v>23</v>
      </c>
      <c r="AB22" s="25" t="s">
        <v>149</v>
      </c>
    </row>
    <row r="23" spans="1:28">
      <c r="A23" s="75">
        <v>-2547</v>
      </c>
      <c r="B23" s="75">
        <v>0.10478941999463132</v>
      </c>
      <c r="C23" s="75">
        <v>1</v>
      </c>
      <c r="D23" s="76">
        <f t="shared" si="4"/>
        <v>-0.25469999999999998</v>
      </c>
      <c r="E23" s="76">
        <f t="shared" si="4"/>
        <v>0.10478941999463132</v>
      </c>
      <c r="F23" s="41">
        <f t="shared" si="5"/>
        <v>-0.25469999999999998</v>
      </c>
      <c r="G23" s="41">
        <f t="shared" si="5"/>
        <v>0.10478941999463132</v>
      </c>
      <c r="H23" s="41">
        <f t="shared" si="6"/>
        <v>6.4872089999999993E-2</v>
      </c>
      <c r="I23" s="41">
        <f t="shared" si="7"/>
        <v>-1.6522921322999998E-2</v>
      </c>
      <c r="J23" s="41">
        <f t="shared" si="8"/>
        <v>4.208388060968099E-3</v>
      </c>
      <c r="K23" s="41">
        <f t="shared" si="9"/>
        <v>-2.6689865272632594E-2</v>
      </c>
      <c r="L23" s="41">
        <f t="shared" si="10"/>
        <v>6.797908684939521E-3</v>
      </c>
      <c r="M23" s="41">
        <f t="shared" ca="1" si="11"/>
        <v>0.10321605292313613</v>
      </c>
      <c r="N23" s="41">
        <f t="shared" ca="1" si="12"/>
        <v>2.4754839416653528E-6</v>
      </c>
      <c r="O23" s="88">
        <f t="shared" ca="1" si="13"/>
        <v>19035903.275981002</v>
      </c>
      <c r="P23" s="41">
        <f t="shared" ca="1" si="14"/>
        <v>46998231.797579452</v>
      </c>
      <c r="Q23" s="41">
        <f t="shared" ca="1" si="15"/>
        <v>4641512.2881373912</v>
      </c>
      <c r="R23" s="25">
        <f t="shared" ca="1" si="16"/>
        <v>1.5733670714951908E-3</v>
      </c>
      <c r="U23" s="25">
        <v>1.7</v>
      </c>
      <c r="V23" s="25">
        <f t="shared" ca="1" si="0"/>
        <v>7.9291022016926963E-2</v>
      </c>
      <c r="AA23" s="25">
        <v>24</v>
      </c>
      <c r="AB23" s="25" t="s">
        <v>139</v>
      </c>
    </row>
    <row r="24" spans="1:28">
      <c r="A24" s="75">
        <v>-2054.5</v>
      </c>
      <c r="B24" s="75">
        <v>0.10674337000091327</v>
      </c>
      <c r="C24" s="75">
        <v>1</v>
      </c>
      <c r="D24" s="76">
        <f t="shared" si="4"/>
        <v>-0.20544999999999999</v>
      </c>
      <c r="E24" s="76">
        <f t="shared" si="4"/>
        <v>0.10674337000091327</v>
      </c>
      <c r="F24" s="41">
        <f t="shared" si="5"/>
        <v>-0.20544999999999999</v>
      </c>
      <c r="G24" s="41">
        <f t="shared" si="5"/>
        <v>0.10674337000091327</v>
      </c>
      <c r="H24" s="41">
        <f t="shared" si="6"/>
        <v>4.2209702499999995E-2</v>
      </c>
      <c r="I24" s="41">
        <f t="shared" si="7"/>
        <v>-8.6719833786249988E-3</v>
      </c>
      <c r="J24" s="41">
        <f t="shared" si="8"/>
        <v>1.7816589851385059E-3</v>
      </c>
      <c r="K24" s="41">
        <f t="shared" si="9"/>
        <v>-2.1930425366687632E-2</v>
      </c>
      <c r="L24" s="41">
        <f t="shared" si="10"/>
        <v>4.5056058915859737E-3</v>
      </c>
      <c r="M24" s="41">
        <f t="shared" ca="1" si="11"/>
        <v>0.10120804675453358</v>
      </c>
      <c r="N24" s="41">
        <f t="shared" ca="1" si="12"/>
        <v>3.0639803441911379E-5</v>
      </c>
      <c r="O24" s="88">
        <f t="shared" ca="1" si="13"/>
        <v>17418817.047334522</v>
      </c>
      <c r="P24" s="41">
        <f t="shared" ca="1" si="14"/>
        <v>37859695.616990961</v>
      </c>
      <c r="Q24" s="41">
        <f t="shared" ca="1" si="15"/>
        <v>3517046.7625706475</v>
      </c>
      <c r="R24" s="25">
        <f t="shared" ca="1" si="16"/>
        <v>5.5353232463796892E-3</v>
      </c>
      <c r="U24" s="25">
        <v>1.8</v>
      </c>
      <c r="V24" s="25">
        <f t="shared" ref="V24:V36" ca="1" si="17">+E$4+E$5*U24+E$6*U24^2</f>
        <v>8.1143727715358743E-2</v>
      </c>
      <c r="AA24" s="25">
        <v>25</v>
      </c>
      <c r="AB24" s="25" t="s">
        <v>140</v>
      </c>
    </row>
    <row r="25" spans="1:28">
      <c r="A25" s="75">
        <v>-2018.5</v>
      </c>
      <c r="B25" s="75">
        <v>0.11270040999806952</v>
      </c>
      <c r="C25" s="75">
        <v>1</v>
      </c>
      <c r="D25" s="76">
        <f t="shared" si="4"/>
        <v>-0.20185</v>
      </c>
      <c r="E25" s="76">
        <f t="shared" si="4"/>
        <v>0.11270040999806952</v>
      </c>
      <c r="F25" s="41">
        <f t="shared" si="5"/>
        <v>-0.20185</v>
      </c>
      <c r="G25" s="41">
        <f t="shared" si="5"/>
        <v>0.11270040999806952</v>
      </c>
      <c r="H25" s="41">
        <f t="shared" si="6"/>
        <v>4.0743422500000001E-2</v>
      </c>
      <c r="I25" s="41">
        <f t="shared" si="7"/>
        <v>-8.2240598316250003E-3</v>
      </c>
      <c r="J25" s="41">
        <f t="shared" si="8"/>
        <v>1.6600264770135064E-3</v>
      </c>
      <c r="K25" s="41">
        <f t="shared" si="9"/>
        <v>-2.2748577758110334E-2</v>
      </c>
      <c r="L25" s="41">
        <f t="shared" si="10"/>
        <v>4.591800420474571E-3</v>
      </c>
      <c r="M25" s="41">
        <f t="shared" ca="1" si="11"/>
        <v>0.10106411756642039</v>
      </c>
      <c r="N25" s="41">
        <f t="shared" ca="1" si="12"/>
        <v>1.3540330155485471E-4</v>
      </c>
      <c r="O25" s="88">
        <f t="shared" ca="1" si="13"/>
        <v>17304726.166525956</v>
      </c>
      <c r="P25" s="41">
        <f t="shared" ca="1" si="14"/>
        <v>37241352.83562886</v>
      </c>
      <c r="Q25" s="41">
        <f t="shared" ca="1" si="15"/>
        <v>3442423.0236223568</v>
      </c>
      <c r="R25" s="25">
        <f t="shared" ca="1" si="16"/>
        <v>1.1636292431649126E-2</v>
      </c>
      <c r="U25" s="25">
        <v>1.9</v>
      </c>
      <c r="V25" s="25">
        <f t="shared" ca="1" si="17"/>
        <v>8.3295910735807083E-2</v>
      </c>
      <c r="AA25" s="25">
        <v>26</v>
      </c>
      <c r="AB25" s="25" t="s">
        <v>150</v>
      </c>
    </row>
    <row r="26" spans="1:28">
      <c r="A26" s="75">
        <v>-1997</v>
      </c>
      <c r="B26" s="75">
        <v>0.10596642000018619</v>
      </c>
      <c r="C26" s="75">
        <v>1</v>
      </c>
      <c r="D26" s="76">
        <f t="shared" si="4"/>
        <v>-0.19969999999999999</v>
      </c>
      <c r="E26" s="76">
        <f t="shared" si="4"/>
        <v>0.10596642000018619</v>
      </c>
      <c r="F26" s="41">
        <f t="shared" si="5"/>
        <v>-0.19969999999999999</v>
      </c>
      <c r="G26" s="41">
        <f t="shared" si="5"/>
        <v>0.10596642000018619</v>
      </c>
      <c r="H26" s="41">
        <f t="shared" si="6"/>
        <v>3.9880089999999993E-2</v>
      </c>
      <c r="I26" s="41">
        <f t="shared" si="7"/>
        <v>-7.9640539729999987E-3</v>
      </c>
      <c r="J26" s="41">
        <f t="shared" si="8"/>
        <v>1.5904215784080997E-3</v>
      </c>
      <c r="K26" s="41">
        <f t="shared" si="9"/>
        <v>-2.1161494074037182E-2</v>
      </c>
      <c r="L26" s="41">
        <f t="shared" si="10"/>
        <v>4.2259503665852249E-3</v>
      </c>
      <c r="M26" s="41">
        <f t="shared" ca="1" si="11"/>
        <v>0.10097834497127246</v>
      </c>
      <c r="N26" s="41">
        <f t="shared" ca="1" si="12"/>
        <v>2.4880892494072681E-5</v>
      </c>
      <c r="O26" s="88">
        <f t="shared" ca="1" si="13"/>
        <v>17236851.505279072</v>
      </c>
      <c r="P26" s="41">
        <f t="shared" ca="1" si="14"/>
        <v>36875200.486023344</v>
      </c>
      <c r="Q26" s="41">
        <f t="shared" ca="1" si="15"/>
        <v>3398332.1897444865</v>
      </c>
      <c r="R26" s="25">
        <f t="shared" ca="1" si="16"/>
        <v>4.9880750289137271E-3</v>
      </c>
      <c r="U26" s="25">
        <v>2</v>
      </c>
      <c r="V26" s="25">
        <f t="shared" ca="1" si="17"/>
        <v>8.5747571078271939E-2</v>
      </c>
    </row>
    <row r="27" spans="1:28">
      <c r="A27" s="75">
        <v>-1973</v>
      </c>
      <c r="B27" s="75">
        <v>9.9937780003529042E-2</v>
      </c>
      <c r="C27" s="75">
        <v>1</v>
      </c>
      <c r="D27" s="76">
        <f t="shared" si="4"/>
        <v>-0.1973</v>
      </c>
      <c r="E27" s="76">
        <f t="shared" si="4"/>
        <v>9.9937780003529042E-2</v>
      </c>
      <c r="F27" s="41">
        <f t="shared" si="5"/>
        <v>-0.1973</v>
      </c>
      <c r="G27" s="41">
        <f t="shared" si="5"/>
        <v>9.9937780003529042E-2</v>
      </c>
      <c r="H27" s="41">
        <f t="shared" si="6"/>
        <v>3.8927290000000003E-2</v>
      </c>
      <c r="I27" s="41">
        <f t="shared" si="7"/>
        <v>-7.6803543170000004E-3</v>
      </c>
      <c r="J27" s="41">
        <f t="shared" si="8"/>
        <v>1.5153339067441002E-3</v>
      </c>
      <c r="K27" s="41">
        <f t="shared" si="9"/>
        <v>-1.971772399469628E-2</v>
      </c>
      <c r="L27" s="41">
        <f t="shared" si="10"/>
        <v>3.8903069441535761E-3</v>
      </c>
      <c r="M27" s="41">
        <f t="shared" ca="1" si="11"/>
        <v>0.10088276233316699</v>
      </c>
      <c r="N27" s="41">
        <f t="shared" ca="1" si="12"/>
        <v>8.9299160332797253E-7</v>
      </c>
      <c r="O27" s="88">
        <f t="shared" ca="1" si="13"/>
        <v>17161316.153646998</v>
      </c>
      <c r="P27" s="41">
        <f t="shared" ca="1" si="14"/>
        <v>36469230.363473758</v>
      </c>
      <c r="Q27" s="41">
        <f t="shared" ca="1" si="15"/>
        <v>3349533.0345545602</v>
      </c>
      <c r="R27" s="25">
        <f t="shared" ca="1" si="16"/>
        <v>-9.4498232963795281E-4</v>
      </c>
      <c r="U27" s="25">
        <v>2.1</v>
      </c>
      <c r="V27" s="25">
        <f t="shared" ca="1" si="17"/>
        <v>8.8498708742753368E-2</v>
      </c>
    </row>
    <row r="28" spans="1:28">
      <c r="A28" s="75">
        <v>-6</v>
      </c>
      <c r="B28" s="75">
        <v>9.0417159997741692E-2</v>
      </c>
      <c r="C28" s="75">
        <v>1</v>
      </c>
      <c r="D28" s="76">
        <f t="shared" si="4"/>
        <v>-5.9999999999999995E-4</v>
      </c>
      <c r="E28" s="76">
        <f t="shared" si="4"/>
        <v>9.0417159997741692E-2</v>
      </c>
      <c r="F28" s="41">
        <f t="shared" si="5"/>
        <v>-5.9999999999999995E-4</v>
      </c>
      <c r="G28" s="41">
        <f t="shared" si="5"/>
        <v>9.0417159997741692E-2</v>
      </c>
      <c r="H28" s="41">
        <f t="shared" si="6"/>
        <v>3.5999999999999994E-7</v>
      </c>
      <c r="I28" s="41">
        <f t="shared" si="7"/>
        <v>-2.1599999999999995E-10</v>
      </c>
      <c r="J28" s="41">
        <f t="shared" si="8"/>
        <v>1.2959999999999995E-13</v>
      </c>
      <c r="K28" s="41">
        <f t="shared" si="9"/>
        <v>-5.4250295998645012E-5</v>
      </c>
      <c r="L28" s="41">
        <f t="shared" si="10"/>
        <v>3.2550177599187001E-8</v>
      </c>
      <c r="M28" s="41">
        <f t="shared" ca="1" si="11"/>
        <v>9.3635389687331413E-2</v>
      </c>
      <c r="N28" s="41">
        <f t="shared" ca="1" si="12"/>
        <v>1.0357002334956756E-5</v>
      </c>
      <c r="O28" s="88">
        <f t="shared" ca="1" si="13"/>
        <v>11753560.496218279</v>
      </c>
      <c r="P28" s="41">
        <f t="shared" ca="1" si="14"/>
        <v>12084733.816853872</v>
      </c>
      <c r="Q28" s="41">
        <f t="shared" ca="1" si="15"/>
        <v>676742.60509244504</v>
      </c>
      <c r="R28" s="25">
        <f t="shared" ca="1" si="16"/>
        <v>-3.2182296895897217E-3</v>
      </c>
      <c r="U28" s="25">
        <v>2.2000000000000002</v>
      </c>
      <c r="V28" s="25">
        <f t="shared" ca="1" si="17"/>
        <v>9.1549323729251342E-2</v>
      </c>
    </row>
    <row r="29" spans="1:28">
      <c r="A29" s="75">
        <v>-3.5</v>
      </c>
      <c r="B29" s="75">
        <v>9.1802510003617499E-2</v>
      </c>
      <c r="C29" s="75">
        <v>1</v>
      </c>
      <c r="D29" s="76">
        <f t="shared" si="4"/>
        <v>-3.5E-4</v>
      </c>
      <c r="E29" s="76">
        <f t="shared" si="4"/>
        <v>9.1802510003617499E-2</v>
      </c>
      <c r="F29" s="41">
        <f t="shared" si="5"/>
        <v>-3.5E-4</v>
      </c>
      <c r="G29" s="41">
        <f t="shared" si="5"/>
        <v>9.1802510003617499E-2</v>
      </c>
      <c r="H29" s="41">
        <f t="shared" si="6"/>
        <v>1.2249999999999999E-7</v>
      </c>
      <c r="I29" s="41">
        <f t="shared" si="7"/>
        <v>-4.2874999999999994E-11</v>
      </c>
      <c r="J29" s="41">
        <f t="shared" si="8"/>
        <v>1.5006249999999997E-14</v>
      </c>
      <c r="K29" s="41">
        <f t="shared" si="9"/>
        <v>-3.2130878501266123E-5</v>
      </c>
      <c r="L29" s="41">
        <f t="shared" si="10"/>
        <v>1.1245807475443143E-8</v>
      </c>
      <c r="M29" s="41">
        <f t="shared" ca="1" si="11"/>
        <v>9.3626915762446083E-2</v>
      </c>
      <c r="N29" s="41">
        <f t="shared" ca="1" si="12"/>
        <v>3.328456372846903E-6</v>
      </c>
      <c r="O29" s="88">
        <f t="shared" ca="1" si="13"/>
        <v>11747613.358695468</v>
      </c>
      <c r="P29" s="41">
        <f t="shared" ca="1" si="14"/>
        <v>12063710.814784829</v>
      </c>
      <c r="Q29" s="41">
        <f t="shared" ca="1" si="15"/>
        <v>674805.05053037382</v>
      </c>
      <c r="R29" s="25">
        <f t="shared" ca="1" si="16"/>
        <v>-1.8244057588285845E-3</v>
      </c>
      <c r="U29" s="25">
        <v>2.2999999999999998</v>
      </c>
      <c r="V29" s="25">
        <f t="shared" ca="1" si="17"/>
        <v>9.4899416037765846E-2</v>
      </c>
    </row>
    <row r="30" spans="1:28">
      <c r="A30" s="75">
        <v>1</v>
      </c>
      <c r="B30" s="75">
        <v>9.0442139997321647E-2</v>
      </c>
      <c r="C30" s="75">
        <v>1</v>
      </c>
      <c r="D30" s="76">
        <f t="shared" si="4"/>
        <v>1E-4</v>
      </c>
      <c r="E30" s="76">
        <f t="shared" si="4"/>
        <v>9.0442139997321647E-2</v>
      </c>
      <c r="F30" s="41">
        <f t="shared" si="5"/>
        <v>1E-4</v>
      </c>
      <c r="G30" s="41">
        <f t="shared" si="5"/>
        <v>9.0442139997321647E-2</v>
      </c>
      <c r="H30" s="41">
        <f t="shared" si="6"/>
        <v>1E-8</v>
      </c>
      <c r="I30" s="41">
        <f t="shared" si="7"/>
        <v>9.9999999999999998E-13</v>
      </c>
      <c r="J30" s="41">
        <f t="shared" si="8"/>
        <v>9.9999999999999998E-17</v>
      </c>
      <c r="K30" s="41">
        <f t="shared" si="9"/>
        <v>9.0442139997321653E-6</v>
      </c>
      <c r="L30" s="41">
        <f t="shared" si="10"/>
        <v>9.0442139997321661E-10</v>
      </c>
      <c r="M30" s="41">
        <f t="shared" ca="1" si="11"/>
        <v>9.3611667414420285E-2</v>
      </c>
      <c r="N30" s="41">
        <f t="shared" ca="1" si="12"/>
        <v>1.0045904047739969E-5</v>
      </c>
      <c r="O30" s="88">
        <f t="shared" ca="1" si="13"/>
        <v>11736914.073097816</v>
      </c>
      <c r="P30" s="41">
        <f t="shared" ca="1" si="14"/>
        <v>12025925.826709248</v>
      </c>
      <c r="Q30" s="41">
        <f t="shared" ca="1" si="15"/>
        <v>671325.52191416407</v>
      </c>
      <c r="R30" s="25">
        <f t="shared" ca="1" si="16"/>
        <v>-3.1695274170986387E-3</v>
      </c>
      <c r="U30" s="25">
        <v>2.4</v>
      </c>
      <c r="V30" s="25">
        <f t="shared" ca="1" si="17"/>
        <v>9.854898566829691E-2</v>
      </c>
    </row>
    <row r="31" spans="1:28">
      <c r="A31" s="75">
        <v>3.5</v>
      </c>
      <c r="B31" s="75">
        <v>9.1537489992333576E-2</v>
      </c>
      <c r="C31" s="75">
        <v>1</v>
      </c>
      <c r="D31" s="76">
        <f t="shared" si="4"/>
        <v>3.5E-4</v>
      </c>
      <c r="E31" s="76">
        <f t="shared" si="4"/>
        <v>9.1537489992333576E-2</v>
      </c>
      <c r="F31" s="41">
        <f t="shared" si="5"/>
        <v>3.5E-4</v>
      </c>
      <c r="G31" s="41">
        <f t="shared" si="5"/>
        <v>9.1537489992333576E-2</v>
      </c>
      <c r="H31" s="41">
        <f t="shared" si="6"/>
        <v>1.2249999999999999E-7</v>
      </c>
      <c r="I31" s="41">
        <f t="shared" si="7"/>
        <v>4.2874999999999994E-11</v>
      </c>
      <c r="J31" s="41">
        <f t="shared" si="8"/>
        <v>1.5006249999999997E-14</v>
      </c>
      <c r="K31" s="41">
        <f t="shared" si="9"/>
        <v>3.2038121497316752E-5</v>
      </c>
      <c r="L31" s="41">
        <f t="shared" si="10"/>
        <v>1.1213342524060863E-8</v>
      </c>
      <c r="M31" s="41">
        <f t="shared" ca="1" si="11"/>
        <v>9.3603198730388082E-2</v>
      </c>
      <c r="N31" s="41">
        <f t="shared" ca="1" si="12"/>
        <v>4.2671525904747388E-6</v>
      </c>
      <c r="O31" s="88">
        <f t="shared" ca="1" si="13"/>
        <v>11730973.114566445</v>
      </c>
      <c r="P31" s="41">
        <f t="shared" ca="1" si="14"/>
        <v>12004965.489741651</v>
      </c>
      <c r="Q31" s="41">
        <f t="shared" ca="1" si="15"/>
        <v>669396.93032153195</v>
      </c>
      <c r="R31" s="25">
        <f t="shared" ca="1" si="16"/>
        <v>-2.0657087380545058E-3</v>
      </c>
      <c r="U31" s="25">
        <v>2.5</v>
      </c>
      <c r="V31" s="25">
        <f t="shared" ca="1" si="17"/>
        <v>0.10249803262084452</v>
      </c>
    </row>
    <row r="32" spans="1:28">
      <c r="A32" s="75">
        <v>3.5</v>
      </c>
      <c r="B32" s="75">
        <v>9.1587489994708449E-2</v>
      </c>
      <c r="C32" s="75">
        <v>1</v>
      </c>
      <c r="D32" s="76">
        <f t="shared" si="4"/>
        <v>3.5E-4</v>
      </c>
      <c r="E32" s="76">
        <f t="shared" si="4"/>
        <v>9.1587489994708449E-2</v>
      </c>
      <c r="F32" s="41">
        <f t="shared" si="5"/>
        <v>3.5E-4</v>
      </c>
      <c r="G32" s="41">
        <f t="shared" si="5"/>
        <v>9.1587489994708449E-2</v>
      </c>
      <c r="H32" s="41">
        <f t="shared" si="6"/>
        <v>1.2249999999999999E-7</v>
      </c>
      <c r="I32" s="41">
        <f t="shared" si="7"/>
        <v>4.2874999999999994E-11</v>
      </c>
      <c r="J32" s="41">
        <f t="shared" si="8"/>
        <v>1.5006249999999997E-14</v>
      </c>
      <c r="K32" s="41">
        <f t="shared" si="9"/>
        <v>3.205562149814796E-5</v>
      </c>
      <c r="L32" s="41">
        <f t="shared" si="10"/>
        <v>1.1219467524351786E-8</v>
      </c>
      <c r="M32" s="41">
        <f t="shared" ca="1" si="11"/>
        <v>9.3603198730388082E-2</v>
      </c>
      <c r="N32" s="41">
        <f t="shared" ca="1" si="12"/>
        <v>4.0630817070951853E-6</v>
      </c>
      <c r="O32" s="88">
        <f t="shared" ca="1" si="13"/>
        <v>11730973.114566445</v>
      </c>
      <c r="P32" s="41">
        <f t="shared" ca="1" si="14"/>
        <v>12004965.489741651</v>
      </c>
      <c r="Q32" s="41">
        <f t="shared" ca="1" si="15"/>
        <v>669396.93032153195</v>
      </c>
      <c r="R32" s="25">
        <f t="shared" ca="1" si="16"/>
        <v>-2.0157087356796333E-3</v>
      </c>
      <c r="U32" s="25">
        <v>2.6</v>
      </c>
      <c r="V32" s="25">
        <f t="shared" ca="1" si="17"/>
        <v>0.1067465568954087</v>
      </c>
    </row>
    <row r="33" spans="1:22">
      <c r="A33" s="75">
        <v>1661.5</v>
      </c>
      <c r="B33" s="75">
        <v>8.3475609993911348E-2</v>
      </c>
      <c r="C33" s="75">
        <v>1</v>
      </c>
      <c r="D33" s="76">
        <f t="shared" si="4"/>
        <v>0.16614999999999999</v>
      </c>
      <c r="E33" s="76">
        <f t="shared" si="4"/>
        <v>8.3475609993911348E-2</v>
      </c>
      <c r="F33" s="41">
        <f t="shared" si="5"/>
        <v>0.16614999999999999</v>
      </c>
      <c r="G33" s="41">
        <f t="shared" si="5"/>
        <v>8.3475609993911348E-2</v>
      </c>
      <c r="H33" s="41">
        <f t="shared" si="6"/>
        <v>2.7605822499999998E-2</v>
      </c>
      <c r="I33" s="41">
        <f t="shared" si="7"/>
        <v>4.5867074083749994E-3</v>
      </c>
      <c r="J33" s="41">
        <f t="shared" si="8"/>
        <v>7.6208143590150614E-4</v>
      </c>
      <c r="K33" s="41">
        <f t="shared" si="9"/>
        <v>1.386947260048837E-2</v>
      </c>
      <c r="L33" s="41">
        <f t="shared" si="10"/>
        <v>2.3044128725711426E-3</v>
      </c>
      <c r="M33" s="41">
        <f t="shared" ca="1" si="11"/>
        <v>8.8399014335497447E-2</v>
      </c>
      <c r="N33" s="41">
        <f t="shared" ca="1" si="12"/>
        <v>2.4239910310748848E-5</v>
      </c>
      <c r="O33" s="88">
        <f t="shared" ca="1" si="13"/>
        <v>8251335.0594006218</v>
      </c>
      <c r="P33" s="41">
        <f t="shared" ca="1" si="14"/>
        <v>2526230.9370647357</v>
      </c>
      <c r="Q33" s="41">
        <f t="shared" ca="1" si="15"/>
        <v>8862.9398098839429</v>
      </c>
      <c r="R33" s="25">
        <f t="shared" ca="1" si="16"/>
        <v>-4.923404341586099E-3</v>
      </c>
      <c r="U33" s="25">
        <v>2.7</v>
      </c>
      <c r="V33" s="25">
        <f t="shared" ca="1" si="17"/>
        <v>0.1112945584919894</v>
      </c>
    </row>
    <row r="34" spans="1:22">
      <c r="A34" s="75">
        <v>1664</v>
      </c>
      <c r="B34" s="75">
        <v>8.3680960000492632E-2</v>
      </c>
      <c r="C34" s="75">
        <v>1</v>
      </c>
      <c r="D34" s="76">
        <f t="shared" si="4"/>
        <v>0.16639999999999999</v>
      </c>
      <c r="E34" s="76">
        <f t="shared" si="4"/>
        <v>8.3680960000492632E-2</v>
      </c>
      <c r="F34" s="41">
        <f t="shared" si="5"/>
        <v>0.16639999999999999</v>
      </c>
      <c r="G34" s="41">
        <f t="shared" si="5"/>
        <v>8.3680960000492632E-2</v>
      </c>
      <c r="H34" s="41">
        <f t="shared" si="6"/>
        <v>2.7688959999999999E-2</v>
      </c>
      <c r="I34" s="41">
        <f t="shared" si="7"/>
        <v>4.6074429439999995E-3</v>
      </c>
      <c r="J34" s="41">
        <f t="shared" si="8"/>
        <v>7.6667850588159987E-4</v>
      </c>
      <c r="K34" s="41">
        <f t="shared" si="9"/>
        <v>1.3924511744081974E-2</v>
      </c>
      <c r="L34" s="41">
        <f t="shared" si="10"/>
        <v>2.3170387542152402E-3</v>
      </c>
      <c r="M34" s="41">
        <f t="shared" ca="1" si="11"/>
        <v>8.8391788856698267E-2</v>
      </c>
      <c r="N34" s="41">
        <f t="shared" ca="1" si="12"/>
        <v>2.2191908512459685E-5</v>
      </c>
      <c r="O34" s="88">
        <f t="shared" ca="1" si="13"/>
        <v>8246744.8157042181</v>
      </c>
      <c r="P34" s="41">
        <f t="shared" ca="1" si="14"/>
        <v>2517870.5375803793</v>
      </c>
      <c r="Q34" s="41">
        <f t="shared" ca="1" si="15"/>
        <v>8674.597780805394</v>
      </c>
      <c r="R34" s="25">
        <f t="shared" ca="1" si="16"/>
        <v>-4.7108288562056344E-3</v>
      </c>
      <c r="U34" s="25">
        <v>2.8</v>
      </c>
      <c r="V34" s="25">
        <f t="shared" ca="1" si="17"/>
        <v>0.11614203741058662</v>
      </c>
    </row>
    <row r="35" spans="1:22">
      <c r="A35" s="75">
        <v>1666.5</v>
      </c>
      <c r="B35" s="75">
        <v>8.4286309996969067E-2</v>
      </c>
      <c r="C35" s="75">
        <v>1</v>
      </c>
      <c r="D35" s="76">
        <f t="shared" si="4"/>
        <v>0.16664999999999999</v>
      </c>
      <c r="E35" s="76">
        <f t="shared" si="4"/>
        <v>8.4286309996969067E-2</v>
      </c>
      <c r="F35" s="41">
        <f t="shared" si="5"/>
        <v>0.16664999999999999</v>
      </c>
      <c r="G35" s="41">
        <f t="shared" si="5"/>
        <v>8.4286309996969067E-2</v>
      </c>
      <c r="H35" s="41">
        <f t="shared" si="6"/>
        <v>2.7772222499999999E-2</v>
      </c>
      <c r="I35" s="41">
        <f t="shared" si="7"/>
        <v>4.6282408796249992E-3</v>
      </c>
      <c r="J35" s="41">
        <f t="shared" si="8"/>
        <v>7.7129634258950612E-4</v>
      </c>
      <c r="K35" s="41">
        <f t="shared" si="9"/>
        <v>1.4046313560994894E-2</v>
      </c>
      <c r="L35" s="41">
        <f t="shared" si="10"/>
        <v>2.340818154939799E-3</v>
      </c>
      <c r="M35" s="41">
        <f t="shared" ca="1" si="11"/>
        <v>8.8384565249632341E-2</v>
      </c>
      <c r="N35" s="41">
        <f t="shared" ca="1" si="12"/>
        <v>1.6795696115982119E-5</v>
      </c>
      <c r="O35" s="88">
        <f t="shared" ca="1" si="13"/>
        <v>8242156.4375520367</v>
      </c>
      <c r="P35" s="41">
        <f t="shared" ca="1" si="14"/>
        <v>2509525.8612502101</v>
      </c>
      <c r="Q35" s="41">
        <f t="shared" ca="1" si="15"/>
        <v>8488.3262257805018</v>
      </c>
      <c r="R35" s="25">
        <f t="shared" ca="1" si="16"/>
        <v>-4.0982552526632743E-3</v>
      </c>
      <c r="U35" s="25">
        <v>2.9</v>
      </c>
      <c r="V35" s="25">
        <f t="shared" ca="1" si="17"/>
        <v>0.12128899365120045</v>
      </c>
    </row>
    <row r="36" spans="1:22">
      <c r="A36" s="75">
        <v>6081</v>
      </c>
      <c r="B36" s="75">
        <v>8.0493339999520686E-2</v>
      </c>
      <c r="C36" s="75">
        <v>1</v>
      </c>
      <c r="D36" s="76">
        <f t="shared" si="4"/>
        <v>0.60809999999999997</v>
      </c>
      <c r="E36" s="76">
        <f t="shared" si="4"/>
        <v>8.0493339999520686E-2</v>
      </c>
      <c r="F36" s="41">
        <f t="shared" si="5"/>
        <v>0.60809999999999997</v>
      </c>
      <c r="G36" s="41">
        <f t="shared" si="5"/>
        <v>8.0493339999520686E-2</v>
      </c>
      <c r="H36" s="41">
        <f t="shared" si="6"/>
        <v>0.36978560999999999</v>
      </c>
      <c r="I36" s="41">
        <f t="shared" si="7"/>
        <v>0.22486662944099997</v>
      </c>
      <c r="J36" s="41">
        <f t="shared" si="8"/>
        <v>0.13674139736307209</v>
      </c>
      <c r="K36" s="41">
        <f t="shared" si="9"/>
        <v>4.8948000053708529E-2</v>
      </c>
      <c r="L36" s="41">
        <f t="shared" si="10"/>
        <v>2.9765278832660155E-2</v>
      </c>
      <c r="M36" s="41">
        <f t="shared" ca="1" si="11"/>
        <v>7.8548851058738975E-2</v>
      </c>
      <c r="N36" s="41">
        <f t="shared" ca="1" si="12"/>
        <v>3.7810372408223791E-6</v>
      </c>
      <c r="O36" s="88">
        <f t="shared" ca="1" si="13"/>
        <v>2624046.5841755504</v>
      </c>
      <c r="P36" s="41">
        <f t="shared" ca="1" si="14"/>
        <v>4596679.1868760874</v>
      </c>
      <c r="Q36" s="41">
        <f t="shared" ca="1" si="15"/>
        <v>1635977.6519857873</v>
      </c>
      <c r="R36" s="25">
        <f t="shared" ca="1" si="16"/>
        <v>1.9444889407817106E-3</v>
      </c>
      <c r="U36" s="25">
        <v>3</v>
      </c>
      <c r="V36" s="25">
        <f t="shared" ca="1" si="17"/>
        <v>0.1267354272138308</v>
      </c>
    </row>
    <row r="37" spans="1:22">
      <c r="A37" s="75">
        <v>6239</v>
      </c>
      <c r="B37" s="75">
        <v>8.3471459998690989E-2</v>
      </c>
      <c r="C37" s="75">
        <v>1</v>
      </c>
      <c r="D37" s="76">
        <f t="shared" si="4"/>
        <v>0.62390000000000001</v>
      </c>
      <c r="E37" s="76">
        <f t="shared" si="4"/>
        <v>8.3471459998690989E-2</v>
      </c>
      <c r="F37" s="41">
        <f t="shared" si="5"/>
        <v>0.62390000000000001</v>
      </c>
      <c r="G37" s="41">
        <f t="shared" si="5"/>
        <v>8.3471459998690989E-2</v>
      </c>
      <c r="H37" s="41">
        <f t="shared" si="6"/>
        <v>0.38925121000000001</v>
      </c>
      <c r="I37" s="41">
        <f t="shared" si="7"/>
        <v>0.24285382991900001</v>
      </c>
      <c r="J37" s="41">
        <f t="shared" si="8"/>
        <v>0.15151650448646412</v>
      </c>
      <c r="K37" s="41">
        <f t="shared" si="9"/>
        <v>5.2077843893183311E-2</v>
      </c>
      <c r="L37" s="41">
        <f t="shared" si="10"/>
        <v>3.2491366804957067E-2</v>
      </c>
      <c r="M37" s="41">
        <f t="shared" ca="1" si="11"/>
        <v>7.8304999051687696E-2</v>
      </c>
      <c r="N37" s="41">
        <f t="shared" ca="1" si="12"/>
        <v>2.6692318716910161E-5</v>
      </c>
      <c r="O37" s="88">
        <f t="shared" ca="1" si="13"/>
        <v>2499681.5171799758</v>
      </c>
      <c r="P37" s="41">
        <f t="shared" ca="1" si="14"/>
        <v>5032750.0085973898</v>
      </c>
      <c r="Q37" s="41">
        <f t="shared" ca="1" si="15"/>
        <v>1724375.9994958143</v>
      </c>
      <c r="R37" s="25">
        <f t="shared" ca="1" si="16"/>
        <v>5.1664609470032929E-3</v>
      </c>
    </row>
    <row r="38" spans="1:22">
      <c r="A38" s="75">
        <v>7026</v>
      </c>
      <c r="B38" s="75">
        <v>8.0115640004805755E-2</v>
      </c>
      <c r="C38" s="75">
        <v>1</v>
      </c>
      <c r="D38" s="76">
        <f t="shared" si="4"/>
        <v>0.7026</v>
      </c>
      <c r="E38" s="76">
        <f t="shared" si="4"/>
        <v>8.0115640004805755E-2</v>
      </c>
      <c r="F38" s="41">
        <f t="shared" si="5"/>
        <v>0.7026</v>
      </c>
      <c r="G38" s="41">
        <f t="shared" si="5"/>
        <v>8.0115640004805755E-2</v>
      </c>
      <c r="H38" s="41">
        <f t="shared" si="6"/>
        <v>0.49364676000000002</v>
      </c>
      <c r="I38" s="41">
        <f t="shared" si="7"/>
        <v>0.34683621357600003</v>
      </c>
      <c r="J38" s="41">
        <f t="shared" si="8"/>
        <v>0.24368712365849762</v>
      </c>
      <c r="K38" s="41">
        <f t="shared" si="9"/>
        <v>5.6289248667376522E-2</v>
      </c>
      <c r="L38" s="41">
        <f t="shared" si="10"/>
        <v>3.9548826113698747E-2</v>
      </c>
      <c r="M38" s="41">
        <f t="shared" ca="1" si="11"/>
        <v>7.7201732006102836E-2</v>
      </c>
      <c r="N38" s="41">
        <f t="shared" ca="1" si="12"/>
        <v>8.4908598249048517E-6</v>
      </c>
      <c r="O38" s="88">
        <f t="shared" ca="1" si="13"/>
        <v>1942145.7657972563</v>
      </c>
      <c r="P38" s="41">
        <f t="shared" ca="1" si="14"/>
        <v>7308427.6166718118</v>
      </c>
      <c r="Q38" s="41">
        <f t="shared" ca="1" si="15"/>
        <v>2153849.376806261</v>
      </c>
      <c r="R38" s="25">
        <f t="shared" ca="1" si="16"/>
        <v>2.9139079987029193E-3</v>
      </c>
    </row>
    <row r="39" spans="1:22">
      <c r="A39" s="75">
        <v>8827</v>
      </c>
      <c r="B39" s="75">
        <v>7.4049779999768361E-2</v>
      </c>
      <c r="C39" s="75">
        <v>1</v>
      </c>
      <c r="D39" s="76">
        <f t="shared" si="4"/>
        <v>0.88270000000000004</v>
      </c>
      <c r="E39" s="76">
        <f t="shared" si="4"/>
        <v>7.4049779999768361E-2</v>
      </c>
      <c r="F39" s="41">
        <f t="shared" si="5"/>
        <v>0.88270000000000004</v>
      </c>
      <c r="G39" s="41">
        <f t="shared" si="5"/>
        <v>7.4049779999768361E-2</v>
      </c>
      <c r="H39" s="41">
        <f t="shared" si="6"/>
        <v>0.77915929000000006</v>
      </c>
      <c r="I39" s="41">
        <f t="shared" si="7"/>
        <v>0.68776390528300013</v>
      </c>
      <c r="J39" s="41">
        <f t="shared" si="8"/>
        <v>0.60708919919330429</v>
      </c>
      <c r="K39" s="41">
        <f t="shared" si="9"/>
        <v>6.5363740805795531E-2</v>
      </c>
      <c r="L39" s="41">
        <f t="shared" si="10"/>
        <v>5.769657400927572E-2</v>
      </c>
      <c r="M39" s="41">
        <f t="shared" ca="1" si="11"/>
        <v>7.5374904866650383E-2</v>
      </c>
      <c r="N39" s="41">
        <f t="shared" ca="1" si="12"/>
        <v>1.7559559128290951E-6</v>
      </c>
      <c r="O39" s="88">
        <f t="shared" ca="1" si="13"/>
        <v>1005809.3047368404</v>
      </c>
      <c r="P39" s="41">
        <f t="shared" ca="1" si="14"/>
        <v>12507106.866734147</v>
      </c>
      <c r="Q39" s="41">
        <f t="shared" ca="1" si="15"/>
        <v>2973646.1341921925</v>
      </c>
      <c r="R39" s="25">
        <f t="shared" ca="1" si="16"/>
        <v>-1.3251248668820215E-3</v>
      </c>
    </row>
    <row r="40" spans="1:22">
      <c r="A40" s="75">
        <v>9584.5</v>
      </c>
      <c r="B40" s="75">
        <v>7.137082999543054E-2</v>
      </c>
      <c r="C40" s="75">
        <v>1</v>
      </c>
      <c r="D40" s="76">
        <f t="shared" si="4"/>
        <v>0.95845000000000002</v>
      </c>
      <c r="E40" s="76">
        <f t="shared" si="4"/>
        <v>7.137082999543054E-2</v>
      </c>
      <c r="F40" s="41">
        <f t="shared" si="5"/>
        <v>0.95845000000000002</v>
      </c>
      <c r="G40" s="41">
        <f t="shared" si="5"/>
        <v>7.137082999543054E-2</v>
      </c>
      <c r="H40" s="41">
        <f t="shared" si="6"/>
        <v>0.91862640250000005</v>
      </c>
      <c r="I40" s="41">
        <f t="shared" si="7"/>
        <v>0.88045747547612507</v>
      </c>
      <c r="J40" s="41">
        <f t="shared" si="8"/>
        <v>0.84387446737009209</v>
      </c>
      <c r="K40" s="41">
        <f t="shared" si="9"/>
        <v>6.8405372009120405E-2</v>
      </c>
      <c r="L40" s="41">
        <f t="shared" si="10"/>
        <v>6.5563128802141449E-2</v>
      </c>
      <c r="M40" s="41">
        <f t="shared" ca="1" si="11"/>
        <v>7.4896745051274638E-2</v>
      </c>
      <c r="N40" s="41">
        <f t="shared" ca="1" si="12"/>
        <v>1.2432076981028086E-5</v>
      </c>
      <c r="O40" s="88">
        <f t="shared" ca="1" si="13"/>
        <v>730097.02516019309</v>
      </c>
      <c r="P40" s="41">
        <f t="shared" ca="1" si="14"/>
        <v>14406818.654600272</v>
      </c>
      <c r="Q40" s="41">
        <f t="shared" ca="1" si="15"/>
        <v>3212253.5587049411</v>
      </c>
      <c r="R40" s="25">
        <f t="shared" ca="1" si="16"/>
        <v>-3.5259150558440977E-3</v>
      </c>
    </row>
    <row r="41" spans="1:22">
      <c r="A41" s="75">
        <v>9587</v>
      </c>
      <c r="B41" s="75">
        <v>7.1676179999485612E-2</v>
      </c>
      <c r="C41" s="75">
        <v>1</v>
      </c>
      <c r="D41" s="76">
        <f t="shared" si="4"/>
        <v>0.9587</v>
      </c>
      <c r="E41" s="76">
        <f t="shared" si="4"/>
        <v>7.1676179999485612E-2</v>
      </c>
      <c r="F41" s="41">
        <f t="shared" si="5"/>
        <v>0.9587</v>
      </c>
      <c r="G41" s="41">
        <f t="shared" si="5"/>
        <v>7.1676179999485612E-2</v>
      </c>
      <c r="H41" s="41">
        <f t="shared" si="6"/>
        <v>0.91910568999999998</v>
      </c>
      <c r="I41" s="41">
        <f t="shared" si="7"/>
        <v>0.88114662500300001</v>
      </c>
      <c r="J41" s="41">
        <f t="shared" si="8"/>
        <v>0.84475526939037615</v>
      </c>
      <c r="K41" s="41">
        <f t="shared" si="9"/>
        <v>6.8715953765506863E-2</v>
      </c>
      <c r="L41" s="41">
        <f t="shared" si="10"/>
        <v>6.5877984874991427E-2</v>
      </c>
      <c r="M41" s="41">
        <f t="shared" ca="1" si="11"/>
        <v>7.4895451469531291E-2</v>
      </c>
      <c r="N41" s="41">
        <f t="shared" ca="1" si="12"/>
        <v>1.0363708797850064E-5</v>
      </c>
      <c r="O41" s="88">
        <f t="shared" ca="1" si="13"/>
        <v>729286.65166989516</v>
      </c>
      <c r="P41" s="41">
        <f t="shared" ca="1" si="14"/>
        <v>14412630.839171009</v>
      </c>
      <c r="Q41" s="41">
        <f t="shared" ca="1" si="15"/>
        <v>3212915.101155479</v>
      </c>
      <c r="R41" s="25">
        <f t="shared" ca="1" si="16"/>
        <v>-3.2192714700456787E-3</v>
      </c>
    </row>
    <row r="42" spans="1:22">
      <c r="A42" s="75">
        <v>9705</v>
      </c>
      <c r="B42" s="75">
        <v>7.2168699996836949E-2</v>
      </c>
      <c r="C42" s="75">
        <v>1</v>
      </c>
      <c r="D42" s="76">
        <f t="shared" si="4"/>
        <v>0.97050000000000003</v>
      </c>
      <c r="E42" s="76">
        <f t="shared" si="4"/>
        <v>7.2168699996836949E-2</v>
      </c>
      <c r="F42" s="41">
        <f t="shared" si="5"/>
        <v>0.97050000000000003</v>
      </c>
      <c r="G42" s="41">
        <f t="shared" si="5"/>
        <v>7.2168699996836949E-2</v>
      </c>
      <c r="H42" s="41">
        <f t="shared" si="6"/>
        <v>0.94187025000000002</v>
      </c>
      <c r="I42" s="41">
        <f t="shared" si="7"/>
        <v>0.91408507762500002</v>
      </c>
      <c r="J42" s="41">
        <f t="shared" si="8"/>
        <v>0.88711956783506252</v>
      </c>
      <c r="K42" s="41">
        <f t="shared" si="9"/>
        <v>7.003972334693026E-2</v>
      </c>
      <c r="L42" s="41">
        <f t="shared" si="10"/>
        <v>6.7973551508195826E-2</v>
      </c>
      <c r="M42" s="41">
        <f t="shared" ca="1" si="11"/>
        <v>7.483652354526632E-2</v>
      </c>
      <c r="N42" s="41">
        <f t="shared" ca="1" si="12"/>
        <v>7.1172824855542809E-6</v>
      </c>
      <c r="O42" s="88">
        <f t="shared" ca="1" si="13"/>
        <v>691742.78415067855</v>
      </c>
      <c r="P42" s="41">
        <f t="shared" ca="1" si="14"/>
        <v>14683164.227221111</v>
      </c>
      <c r="Q42" s="41">
        <f t="shared" ca="1" si="15"/>
        <v>3243155.7701616017</v>
      </c>
      <c r="R42" s="25">
        <f t="shared" ca="1" si="16"/>
        <v>-2.6678235484293711E-3</v>
      </c>
    </row>
    <row r="43" spans="1:22">
      <c r="A43" s="75">
        <v>12214</v>
      </c>
      <c r="B43" s="75">
        <v>7.5257960001181345E-2</v>
      </c>
      <c r="C43" s="75">
        <v>1</v>
      </c>
      <c r="D43" s="76">
        <f t="shared" si="4"/>
        <v>1.2214</v>
      </c>
      <c r="E43" s="76">
        <f t="shared" si="4"/>
        <v>7.5257960001181345E-2</v>
      </c>
      <c r="F43" s="41">
        <f t="shared" si="5"/>
        <v>1.2214</v>
      </c>
      <c r="G43" s="41">
        <f t="shared" si="5"/>
        <v>7.5257960001181345E-2</v>
      </c>
      <c r="H43" s="41">
        <f t="shared" si="6"/>
        <v>1.4918179600000001</v>
      </c>
      <c r="I43" s="41">
        <f t="shared" si="7"/>
        <v>1.8221064563440001</v>
      </c>
      <c r="J43" s="41">
        <f t="shared" si="8"/>
        <v>2.2255208257785619</v>
      </c>
      <c r="K43" s="41">
        <f t="shared" si="9"/>
        <v>9.1920072345442902E-2</v>
      </c>
      <c r="L43" s="41">
        <f t="shared" si="10"/>
        <v>0.11227117636272396</v>
      </c>
      <c r="M43" s="41">
        <f t="shared" ca="1" si="11"/>
        <v>7.4570504998186737E-2</v>
      </c>
      <c r="N43" s="41">
        <f t="shared" ca="1" si="12"/>
        <v>4.7259438114231655E-7</v>
      </c>
      <c r="O43" s="88">
        <f t="shared" ca="1" si="13"/>
        <v>169893.6735594476</v>
      </c>
      <c r="P43" s="41">
        <f t="shared" ca="1" si="14"/>
        <v>18278734.874586634</v>
      </c>
      <c r="Q43" s="41">
        <f t="shared" ca="1" si="15"/>
        <v>3397385.9360661875</v>
      </c>
      <c r="R43" s="25">
        <f t="shared" ca="1" si="16"/>
        <v>6.8745500299460804E-4</v>
      </c>
    </row>
    <row r="44" spans="1:22">
      <c r="A44" s="75">
        <v>12214</v>
      </c>
      <c r="B44" s="75">
        <v>7.5257960001181345E-2</v>
      </c>
      <c r="C44" s="75">
        <v>1</v>
      </c>
      <c r="D44" s="76">
        <f t="shared" si="4"/>
        <v>1.2214</v>
      </c>
      <c r="E44" s="76">
        <f t="shared" si="4"/>
        <v>7.5257960001181345E-2</v>
      </c>
      <c r="F44" s="41">
        <f t="shared" si="5"/>
        <v>1.2214</v>
      </c>
      <c r="G44" s="41">
        <f t="shared" si="5"/>
        <v>7.5257960001181345E-2</v>
      </c>
      <c r="H44" s="41">
        <f t="shared" si="6"/>
        <v>1.4918179600000001</v>
      </c>
      <c r="I44" s="41">
        <f t="shared" si="7"/>
        <v>1.8221064563440001</v>
      </c>
      <c r="J44" s="41">
        <f t="shared" si="8"/>
        <v>2.2255208257785619</v>
      </c>
      <c r="K44" s="41">
        <f t="shared" si="9"/>
        <v>9.1920072345442902E-2</v>
      </c>
      <c r="L44" s="41">
        <f t="shared" si="10"/>
        <v>0.11227117636272396</v>
      </c>
      <c r="M44" s="41">
        <f t="shared" ca="1" si="11"/>
        <v>7.4570504998186737E-2</v>
      </c>
      <c r="N44" s="41">
        <f t="shared" ca="1" si="12"/>
        <v>4.7259438114231655E-7</v>
      </c>
      <c r="O44" s="88">
        <f t="shared" ca="1" si="13"/>
        <v>169893.6735594476</v>
      </c>
      <c r="P44" s="41">
        <f t="shared" ca="1" si="14"/>
        <v>18278734.874586634</v>
      </c>
      <c r="Q44" s="41">
        <f t="shared" ca="1" si="15"/>
        <v>3397385.9360661875</v>
      </c>
      <c r="R44" s="25">
        <f t="shared" ca="1" si="16"/>
        <v>6.8745500299460804E-4</v>
      </c>
    </row>
    <row r="45" spans="1:22">
      <c r="A45" s="75">
        <v>12214</v>
      </c>
      <c r="B45" s="75">
        <v>7.5257960001181345E-2</v>
      </c>
      <c r="C45" s="75">
        <v>1</v>
      </c>
      <c r="D45" s="76">
        <f t="shared" si="4"/>
        <v>1.2214</v>
      </c>
      <c r="E45" s="76">
        <f t="shared" si="4"/>
        <v>7.5257960001181345E-2</v>
      </c>
      <c r="F45" s="41">
        <f t="shared" si="5"/>
        <v>1.2214</v>
      </c>
      <c r="G45" s="41">
        <f t="shared" si="5"/>
        <v>7.5257960001181345E-2</v>
      </c>
      <c r="H45" s="41">
        <f t="shared" si="6"/>
        <v>1.4918179600000001</v>
      </c>
      <c r="I45" s="41">
        <f t="shared" si="7"/>
        <v>1.8221064563440001</v>
      </c>
      <c r="J45" s="41">
        <f t="shared" si="8"/>
        <v>2.2255208257785619</v>
      </c>
      <c r="K45" s="41">
        <f t="shared" si="9"/>
        <v>9.1920072345442902E-2</v>
      </c>
      <c r="L45" s="41">
        <f t="shared" si="10"/>
        <v>0.11227117636272396</v>
      </c>
      <c r="M45" s="41">
        <f t="shared" ca="1" si="11"/>
        <v>7.4570504998186737E-2</v>
      </c>
      <c r="N45" s="41">
        <f t="shared" ca="1" si="12"/>
        <v>4.7259438114231655E-7</v>
      </c>
      <c r="O45" s="88">
        <f t="shared" ca="1" si="13"/>
        <v>169893.6735594476</v>
      </c>
      <c r="P45" s="41">
        <f t="shared" ca="1" si="14"/>
        <v>18278734.874586634</v>
      </c>
      <c r="Q45" s="41">
        <f t="shared" ca="1" si="15"/>
        <v>3397385.9360661875</v>
      </c>
      <c r="R45" s="25">
        <f t="shared" ca="1" si="16"/>
        <v>6.8745500299460804E-4</v>
      </c>
    </row>
    <row r="46" spans="1:22">
      <c r="A46" s="75">
        <v>13169</v>
      </c>
      <c r="B46" s="75">
        <v>7.5701659996411763E-2</v>
      </c>
      <c r="C46" s="75">
        <v>1</v>
      </c>
      <c r="D46" s="76">
        <f t="shared" si="4"/>
        <v>1.3169</v>
      </c>
      <c r="E46" s="76">
        <f t="shared" si="4"/>
        <v>7.5701659996411763E-2</v>
      </c>
      <c r="F46" s="41">
        <f t="shared" si="5"/>
        <v>1.3169</v>
      </c>
      <c r="G46" s="41">
        <f t="shared" si="5"/>
        <v>7.5701659996411763E-2</v>
      </c>
      <c r="H46" s="41">
        <f t="shared" si="6"/>
        <v>1.73422561</v>
      </c>
      <c r="I46" s="41">
        <f t="shared" si="7"/>
        <v>2.2838017058090001</v>
      </c>
      <c r="J46" s="41">
        <f t="shared" si="8"/>
        <v>3.0075384663798723</v>
      </c>
      <c r="K46" s="41">
        <f t="shared" si="9"/>
        <v>9.9691516049274648E-2</v>
      </c>
      <c r="L46" s="41">
        <f t="shared" si="10"/>
        <v>0.13128375748528978</v>
      </c>
      <c r="M46" s="41">
        <f t="shared" ca="1" si="11"/>
        <v>7.4964603888903775E-2</v>
      </c>
      <c r="N46" s="41">
        <f t="shared" ca="1" si="12"/>
        <v>5.4325170561482743E-7</v>
      </c>
      <c r="O46" s="88">
        <f t="shared" ca="1" si="13"/>
        <v>78185.566617211443</v>
      </c>
      <c r="P46" s="41">
        <f t="shared" ca="1" si="14"/>
        <v>18389485.614936344</v>
      </c>
      <c r="Q46" s="41">
        <f t="shared" ca="1" si="15"/>
        <v>3206750.5137405009</v>
      </c>
      <c r="R46" s="25">
        <f t="shared" ca="1" si="16"/>
        <v>7.3705610750798844E-4</v>
      </c>
    </row>
    <row r="47" spans="1:22">
      <c r="A47" s="75">
        <v>13176</v>
      </c>
      <c r="B47" s="75">
        <v>7.547663999866927E-2</v>
      </c>
      <c r="C47" s="75">
        <v>1</v>
      </c>
      <c r="D47" s="76">
        <f t="shared" si="4"/>
        <v>1.3176000000000001</v>
      </c>
      <c r="E47" s="76">
        <f t="shared" si="4"/>
        <v>7.547663999866927E-2</v>
      </c>
      <c r="F47" s="41">
        <f t="shared" si="5"/>
        <v>1.3176000000000001</v>
      </c>
      <c r="G47" s="41">
        <f t="shared" si="5"/>
        <v>7.547663999866927E-2</v>
      </c>
      <c r="H47" s="41">
        <f t="shared" si="6"/>
        <v>1.7360697600000004</v>
      </c>
      <c r="I47" s="41">
        <f t="shared" si="7"/>
        <v>2.2874455157760005</v>
      </c>
      <c r="J47" s="41">
        <f t="shared" si="8"/>
        <v>3.0139382115864586</v>
      </c>
      <c r="K47" s="41">
        <f t="shared" si="9"/>
        <v>9.9448020862246633E-2</v>
      </c>
      <c r="L47" s="41">
        <f t="shared" si="10"/>
        <v>0.13103271228809618</v>
      </c>
      <c r="M47" s="41">
        <f t="shared" ca="1" si="11"/>
        <v>7.4968500912015609E-2</v>
      </c>
      <c r="N47" s="41">
        <f t="shared" ca="1" si="12"/>
        <v>2.5820533138521696E-7</v>
      </c>
      <c r="O47" s="88">
        <f t="shared" ca="1" si="13"/>
        <v>77673.884209650278</v>
      </c>
      <c r="P47" s="41">
        <f t="shared" ca="1" si="14"/>
        <v>18387577.292024121</v>
      </c>
      <c r="Q47" s="41">
        <f t="shared" ca="1" si="15"/>
        <v>3204873.7314481833</v>
      </c>
      <c r="R47" s="25">
        <f t="shared" ca="1" si="16"/>
        <v>5.0813908665366114E-4</v>
      </c>
    </row>
    <row r="48" spans="1:22">
      <c r="A48" s="75">
        <v>13211.5</v>
      </c>
      <c r="B48" s="75">
        <v>7.9192609999154229E-2</v>
      </c>
      <c r="C48" s="75">
        <v>1</v>
      </c>
      <c r="D48" s="76">
        <f t="shared" si="4"/>
        <v>1.32115</v>
      </c>
      <c r="E48" s="76">
        <f t="shared" si="4"/>
        <v>7.9192609999154229E-2</v>
      </c>
      <c r="F48" s="41">
        <f t="shared" si="5"/>
        <v>1.32115</v>
      </c>
      <c r="G48" s="41">
        <f t="shared" si="5"/>
        <v>7.9192609999154229E-2</v>
      </c>
      <c r="H48" s="41">
        <f t="shared" si="6"/>
        <v>1.7454373225000002</v>
      </c>
      <c r="I48" s="41">
        <f t="shared" si="7"/>
        <v>2.3059845186208752</v>
      </c>
      <c r="J48" s="41">
        <f t="shared" si="8"/>
        <v>3.0465514467759691</v>
      </c>
      <c r="K48" s="41">
        <f t="shared" si="9"/>
        <v>0.10462531670038261</v>
      </c>
      <c r="L48" s="41">
        <f t="shared" si="10"/>
        <v>0.13822573715871048</v>
      </c>
      <c r="M48" s="41">
        <f t="shared" ca="1" si="11"/>
        <v>7.4988490304573274E-2</v>
      </c>
      <c r="N48" s="41">
        <f t="shared" ca="1" si="12"/>
        <v>1.7674622406363459E-5</v>
      </c>
      <c r="O48" s="88">
        <f t="shared" ca="1" si="13"/>
        <v>75111.564963162877</v>
      </c>
      <c r="P48" s="41">
        <f t="shared" ca="1" si="14"/>
        <v>18377291.365316652</v>
      </c>
      <c r="Q48" s="41">
        <f t="shared" ca="1" si="15"/>
        <v>3195252.4191308441</v>
      </c>
      <c r="R48" s="25">
        <f t="shared" ca="1" si="16"/>
        <v>4.2041196945809545E-3</v>
      </c>
    </row>
    <row r="49" spans="1:18">
      <c r="A49" s="75">
        <v>14089.5</v>
      </c>
      <c r="B49" s="75">
        <v>7.5811529997736216E-2</v>
      </c>
      <c r="C49" s="75">
        <v>1</v>
      </c>
      <c r="D49" s="76">
        <f t="shared" si="4"/>
        <v>1.4089499999999999</v>
      </c>
      <c r="E49" s="76">
        <f t="shared" si="4"/>
        <v>7.5811529997736216E-2</v>
      </c>
      <c r="F49" s="41">
        <f t="shared" si="5"/>
        <v>1.4089499999999999</v>
      </c>
      <c r="G49" s="41">
        <f t="shared" si="5"/>
        <v>7.5811529997736216E-2</v>
      </c>
      <c r="H49" s="41">
        <f t="shared" si="6"/>
        <v>1.9851401024999997</v>
      </c>
      <c r="I49" s="41">
        <f t="shared" si="7"/>
        <v>2.7969631474173746</v>
      </c>
      <c r="J49" s="41">
        <f t="shared" si="8"/>
        <v>3.9407812265537099</v>
      </c>
      <c r="K49" s="41">
        <f t="shared" si="9"/>
        <v>0.10681465519031043</v>
      </c>
      <c r="L49" s="41">
        <f t="shared" si="10"/>
        <v>0.15049650843038787</v>
      </c>
      <c r="M49" s="41">
        <f t="shared" ca="1" si="11"/>
        <v>7.560297418672822E-2</v>
      </c>
      <c r="N49" s="41">
        <f t="shared" ca="1" si="12"/>
        <v>4.349552630520296E-8</v>
      </c>
      <c r="O49" s="88">
        <f t="shared" ca="1" si="13"/>
        <v>27554.11079233891</v>
      </c>
      <c r="P49" s="41">
        <f t="shared" ca="1" si="14"/>
        <v>17803459.258584749</v>
      </c>
      <c r="Q49" s="41">
        <f t="shared" ca="1" si="15"/>
        <v>2904950.7842499968</v>
      </c>
      <c r="R49" s="25">
        <f t="shared" ca="1" si="16"/>
        <v>2.0855581100799603E-4</v>
      </c>
    </row>
    <row r="50" spans="1:18">
      <c r="A50" s="75">
        <v>14101.5</v>
      </c>
      <c r="B50" s="75">
        <v>7.6397209995775484E-2</v>
      </c>
      <c r="C50" s="75">
        <v>1</v>
      </c>
      <c r="D50" s="76">
        <f t="shared" si="4"/>
        <v>1.41015</v>
      </c>
      <c r="E50" s="76">
        <f t="shared" si="4"/>
        <v>7.6397209995775484E-2</v>
      </c>
      <c r="F50" s="41">
        <f t="shared" si="5"/>
        <v>1.41015</v>
      </c>
      <c r="G50" s="41">
        <f t="shared" si="5"/>
        <v>7.6397209995775484E-2</v>
      </c>
      <c r="H50" s="41">
        <f t="shared" si="6"/>
        <v>1.9885230225000001</v>
      </c>
      <c r="I50" s="41">
        <f t="shared" si="7"/>
        <v>2.8041157401783754</v>
      </c>
      <c r="J50" s="41">
        <f t="shared" si="8"/>
        <v>3.9542238110125361</v>
      </c>
      <c r="K50" s="41">
        <f t="shared" si="9"/>
        <v>0.1077315256755428</v>
      </c>
      <c r="L50" s="41">
        <f t="shared" si="10"/>
        <v>0.15191761093136669</v>
      </c>
      <c r="M50" s="41">
        <f t="shared" ca="1" si="11"/>
        <v>7.5612971808595747E-2</v>
      </c>
      <c r="N50" s="41">
        <f t="shared" ca="1" si="12"/>
        <v>6.1502953423095955E-7</v>
      </c>
      <c r="O50" s="88">
        <f t="shared" ca="1" si="13"/>
        <v>27094.746489248497</v>
      </c>
      <c r="P50" s="41">
        <f t="shared" ca="1" si="14"/>
        <v>17791433.943099391</v>
      </c>
      <c r="Q50" s="41">
        <f t="shared" ca="1" si="15"/>
        <v>2900324.8093868173</v>
      </c>
      <c r="R50" s="25">
        <f t="shared" ca="1" si="16"/>
        <v>7.8423818717973659E-4</v>
      </c>
    </row>
    <row r="51" spans="1:18">
      <c r="A51" s="75">
        <v>14721</v>
      </c>
      <c r="B51" s="75">
        <v>7.7982939998037182E-2</v>
      </c>
      <c r="C51" s="75">
        <v>1</v>
      </c>
      <c r="D51" s="76">
        <f t="shared" si="4"/>
        <v>1.4721</v>
      </c>
      <c r="E51" s="76">
        <f t="shared" si="4"/>
        <v>7.7982939998037182E-2</v>
      </c>
      <c r="F51" s="41">
        <f t="shared" si="5"/>
        <v>1.4721</v>
      </c>
      <c r="G51" s="41">
        <f t="shared" si="5"/>
        <v>7.7982939998037182E-2</v>
      </c>
      <c r="H51" s="41">
        <f t="shared" si="6"/>
        <v>2.1670784099999998</v>
      </c>
      <c r="I51" s="41">
        <f t="shared" si="7"/>
        <v>3.1901561273609995</v>
      </c>
      <c r="J51" s="41">
        <f t="shared" si="8"/>
        <v>4.6962288350881272</v>
      </c>
      <c r="K51" s="41">
        <f t="shared" si="9"/>
        <v>0.11479868597111054</v>
      </c>
      <c r="L51" s="41">
        <f t="shared" si="10"/>
        <v>0.16899514561807183</v>
      </c>
      <c r="M51" s="41">
        <f t="shared" ca="1" si="11"/>
        <v>7.618767893546867E-2</v>
      </c>
      <c r="N51" s="41">
        <f t="shared" ca="1" si="12"/>
        <v>3.2229622827746236E-6</v>
      </c>
      <c r="O51" s="88">
        <f t="shared" ca="1" si="13"/>
        <v>9231.2924597400106</v>
      </c>
      <c r="P51" s="41">
        <f t="shared" ca="1" si="14"/>
        <v>17023690.319345873</v>
      </c>
      <c r="Q51" s="41">
        <f t="shared" ca="1" si="15"/>
        <v>2640099.0584635437</v>
      </c>
      <c r="R51" s="25">
        <f t="shared" ca="1" si="16"/>
        <v>1.7952610625685123E-3</v>
      </c>
    </row>
    <row r="52" spans="1:18">
      <c r="A52" s="75">
        <v>16302</v>
      </c>
      <c r="B52" s="75">
        <v>7.3046279998379759E-2</v>
      </c>
      <c r="C52" s="75">
        <v>1</v>
      </c>
      <c r="D52" s="76">
        <f t="shared" si="4"/>
        <v>1.6302000000000001</v>
      </c>
      <c r="E52" s="76">
        <f t="shared" si="4"/>
        <v>7.3046279998379759E-2</v>
      </c>
      <c r="F52" s="41">
        <f t="shared" si="5"/>
        <v>1.6302000000000001</v>
      </c>
      <c r="G52" s="41">
        <f t="shared" si="5"/>
        <v>7.3046279998379759E-2</v>
      </c>
      <c r="H52" s="41">
        <f t="shared" si="6"/>
        <v>2.6575520400000001</v>
      </c>
      <c r="I52" s="41">
        <f t="shared" si="7"/>
        <v>4.3323413356080005</v>
      </c>
      <c r="J52" s="41">
        <f t="shared" si="8"/>
        <v>7.0625828453081629</v>
      </c>
      <c r="K52" s="41">
        <f t="shared" si="9"/>
        <v>0.1190800456533587</v>
      </c>
      <c r="L52" s="41">
        <f t="shared" si="10"/>
        <v>0.19412429042410537</v>
      </c>
      <c r="M52" s="41">
        <f t="shared" ca="1" si="11"/>
        <v>7.8175304299403225E-2</v>
      </c>
      <c r="N52" s="41">
        <f t="shared" ca="1" si="12"/>
        <v>2.6306890280489255E-5</v>
      </c>
      <c r="O52" s="88">
        <f t="shared" ca="1" si="13"/>
        <v>2528.015598950712</v>
      </c>
      <c r="P52" s="41">
        <f t="shared" ca="1" si="14"/>
        <v>13892237.594361786</v>
      </c>
      <c r="Q52" s="41">
        <f t="shared" ca="1" si="15"/>
        <v>1831060.4292387976</v>
      </c>
      <c r="R52" s="25">
        <f t="shared" ca="1" si="16"/>
        <v>-5.129024301023466E-3</v>
      </c>
    </row>
    <row r="53" spans="1:18">
      <c r="A53" s="75">
        <v>17421</v>
      </c>
      <c r="B53" s="75">
        <v>8.196093999868026E-2</v>
      </c>
      <c r="C53" s="75">
        <v>1</v>
      </c>
      <c r="D53" s="76">
        <f t="shared" si="4"/>
        <v>1.7421</v>
      </c>
      <c r="E53" s="76">
        <f t="shared" si="4"/>
        <v>8.196093999868026E-2</v>
      </c>
      <c r="F53" s="41">
        <f t="shared" si="5"/>
        <v>1.7421</v>
      </c>
      <c r="G53" s="41">
        <f t="shared" si="5"/>
        <v>8.196093999868026E-2</v>
      </c>
      <c r="H53" s="41">
        <f t="shared" si="6"/>
        <v>3.03491241</v>
      </c>
      <c r="I53" s="41">
        <f t="shared" si="7"/>
        <v>5.2871209094609997</v>
      </c>
      <c r="J53" s="41">
        <f t="shared" si="8"/>
        <v>9.2106933363720067</v>
      </c>
      <c r="K53" s="41">
        <f t="shared" si="9"/>
        <v>0.14278415357170088</v>
      </c>
      <c r="L53" s="41">
        <f t="shared" si="10"/>
        <v>0.24874427393726009</v>
      </c>
      <c r="M53" s="41">
        <f t="shared" ca="1" si="11"/>
        <v>8.0034510969698019E-2</v>
      </c>
      <c r="N53" s="41">
        <f t="shared" ca="1" si="12"/>
        <v>3.7111288037054581E-6</v>
      </c>
      <c r="O53" s="88">
        <f t="shared" ca="1" si="13"/>
        <v>16666.869948587911</v>
      </c>
      <c r="P53" s="41">
        <f t="shared" ca="1" si="14"/>
        <v>10907435.215417622</v>
      </c>
      <c r="Q53" s="41">
        <f t="shared" ca="1" si="15"/>
        <v>1206173.0160238091</v>
      </c>
      <c r="R53" s="25">
        <f t="shared" ca="1" si="16"/>
        <v>1.9264290289822406E-3</v>
      </c>
    </row>
    <row r="54" spans="1:18">
      <c r="A54" s="75">
        <v>17431</v>
      </c>
      <c r="B54" s="75">
        <v>8.2882339993375354E-2</v>
      </c>
      <c r="C54" s="75">
        <v>1</v>
      </c>
      <c r="D54" s="76">
        <f t="shared" si="4"/>
        <v>1.7431000000000001</v>
      </c>
      <c r="E54" s="76">
        <f t="shared" si="4"/>
        <v>8.2882339993375354E-2</v>
      </c>
      <c r="F54" s="41">
        <f t="shared" si="5"/>
        <v>1.7431000000000001</v>
      </c>
      <c r="G54" s="41">
        <f t="shared" si="5"/>
        <v>8.2882339993375354E-2</v>
      </c>
      <c r="H54" s="41">
        <f t="shared" si="6"/>
        <v>3.0383976100000005</v>
      </c>
      <c r="I54" s="41">
        <f t="shared" si="7"/>
        <v>5.2962308739910009</v>
      </c>
      <c r="J54" s="41">
        <f t="shared" si="8"/>
        <v>9.231860036453714</v>
      </c>
      <c r="K54" s="41">
        <f t="shared" si="9"/>
        <v>0.1444722068424526</v>
      </c>
      <c r="L54" s="41">
        <f t="shared" si="10"/>
        <v>0.25182950374707913</v>
      </c>
      <c r="M54" s="41">
        <f t="shared" ca="1" si="11"/>
        <v>8.0052816413464067E-2</v>
      </c>
      <c r="N54" s="41">
        <f t="shared" ca="1" si="12"/>
        <v>8.0062036892739803E-6</v>
      </c>
      <c r="O54" s="88">
        <f t="shared" ca="1" si="13"/>
        <v>16825.218910723837</v>
      </c>
      <c r="P54" s="41">
        <f t="shared" ca="1" si="14"/>
        <v>10878877.254158724</v>
      </c>
      <c r="Q54" s="41">
        <f t="shared" ca="1" si="15"/>
        <v>1200661.6503957645</v>
      </c>
      <c r="R54" s="25">
        <f t="shared" ca="1" si="16"/>
        <v>2.8295235799112861E-3</v>
      </c>
    </row>
    <row r="55" spans="1:18">
      <c r="A55" s="75">
        <v>18079</v>
      </c>
      <c r="B55" s="75">
        <v>8.8009059996693395E-2</v>
      </c>
      <c r="C55" s="75">
        <v>1</v>
      </c>
      <c r="D55" s="76">
        <f t="shared" si="4"/>
        <v>1.8079000000000001</v>
      </c>
      <c r="E55" s="76">
        <f t="shared" si="4"/>
        <v>8.8009059996693395E-2</v>
      </c>
      <c r="F55" s="41">
        <f t="shared" si="5"/>
        <v>1.8079000000000001</v>
      </c>
      <c r="G55" s="41">
        <f t="shared" si="5"/>
        <v>8.8009059996693395E-2</v>
      </c>
      <c r="H55" s="41">
        <f t="shared" si="6"/>
        <v>3.2685024100000004</v>
      </c>
      <c r="I55" s="41">
        <f t="shared" si="7"/>
        <v>5.9091255070390005</v>
      </c>
      <c r="J55" s="41">
        <f t="shared" si="8"/>
        <v>10.683108004175809</v>
      </c>
      <c r="K55" s="41">
        <f t="shared" si="9"/>
        <v>0.15911157956802199</v>
      </c>
      <c r="L55" s="41">
        <f t="shared" si="10"/>
        <v>0.28765782470102697</v>
      </c>
      <c r="M55" s="41">
        <f t="shared" ca="1" si="11"/>
        <v>8.1302855338737864E-2</v>
      </c>
      <c r="N55" s="41">
        <f t="shared" ca="1" si="12"/>
        <v>4.4973180914384457E-5</v>
      </c>
      <c r="O55" s="88">
        <f t="shared" ca="1" si="13"/>
        <v>27510.548515625771</v>
      </c>
      <c r="P55" s="41">
        <f t="shared" ca="1" si="14"/>
        <v>8987263.8322108407</v>
      </c>
      <c r="Q55" s="41">
        <f t="shared" ca="1" si="15"/>
        <v>854017.94698191166</v>
      </c>
      <c r="R55" s="25">
        <f t="shared" ca="1" si="16"/>
        <v>6.7062046579555307E-3</v>
      </c>
    </row>
    <row r="56" spans="1:18">
      <c r="A56" s="75">
        <v>19078</v>
      </c>
      <c r="B56" s="75">
        <v>8.3866919994761702E-2</v>
      </c>
      <c r="C56" s="75">
        <v>1</v>
      </c>
      <c r="D56" s="76">
        <f t="shared" si="4"/>
        <v>1.9077999999999999</v>
      </c>
      <c r="E56" s="76">
        <f t="shared" si="4"/>
        <v>8.3866919994761702E-2</v>
      </c>
      <c r="F56" s="41">
        <f t="shared" si="5"/>
        <v>1.9077999999999999</v>
      </c>
      <c r="G56" s="41">
        <f t="shared" si="5"/>
        <v>8.3866919994761702E-2</v>
      </c>
      <c r="H56" s="41">
        <f t="shared" si="6"/>
        <v>3.6397008399999997</v>
      </c>
      <c r="I56" s="41">
        <f t="shared" si="7"/>
        <v>6.9438212625519995</v>
      </c>
      <c r="J56" s="41">
        <f t="shared" si="8"/>
        <v>13.247422204696704</v>
      </c>
      <c r="K56" s="41">
        <f t="shared" si="9"/>
        <v>0.16000130996600637</v>
      </c>
      <c r="L56" s="41">
        <f t="shared" si="10"/>
        <v>0.30525049915314695</v>
      </c>
      <c r="M56" s="41">
        <f t="shared" ca="1" si="11"/>
        <v>8.3476371636974245E-2</v>
      </c>
      <c r="N56" s="41">
        <f t="shared" ca="1" si="12"/>
        <v>1.5252801977047945E-7</v>
      </c>
      <c r="O56" s="88">
        <f t="shared" ca="1" si="13"/>
        <v>43308.498129777428</v>
      </c>
      <c r="P56" s="41">
        <f t="shared" ca="1" si="14"/>
        <v>6037700.4094372513</v>
      </c>
      <c r="Q56" s="41">
        <f t="shared" ca="1" si="15"/>
        <v>391189.98931766744</v>
      </c>
      <c r="R56" s="25">
        <f t="shared" ca="1" si="16"/>
        <v>3.9054835778745689E-4</v>
      </c>
    </row>
    <row r="57" spans="1:18">
      <c r="A57" s="75">
        <v>19233</v>
      </c>
      <c r="B57" s="75">
        <v>8.5398619994521141E-2</v>
      </c>
      <c r="C57" s="75">
        <v>1</v>
      </c>
      <c r="D57" s="76">
        <f t="shared" si="4"/>
        <v>1.9233</v>
      </c>
      <c r="E57" s="76">
        <f t="shared" si="4"/>
        <v>8.5398619994521141E-2</v>
      </c>
      <c r="F57" s="41">
        <f t="shared" si="5"/>
        <v>1.9233</v>
      </c>
      <c r="G57" s="41">
        <f t="shared" si="5"/>
        <v>8.5398619994521141E-2</v>
      </c>
      <c r="H57" s="41">
        <f t="shared" si="6"/>
        <v>3.6990828900000001</v>
      </c>
      <c r="I57" s="41">
        <f t="shared" si="7"/>
        <v>7.1144461223370001</v>
      </c>
      <c r="J57" s="41">
        <f t="shared" si="8"/>
        <v>13.683214227090753</v>
      </c>
      <c r="K57" s="41">
        <f t="shared" si="9"/>
        <v>0.16424716583546251</v>
      </c>
      <c r="L57" s="41">
        <f t="shared" si="10"/>
        <v>0.31589657405134502</v>
      </c>
      <c r="M57" s="41">
        <f t="shared" ca="1" si="11"/>
        <v>8.3840387649753934E-2</v>
      </c>
      <c r="N57" s="41">
        <f t="shared" ca="1" si="12"/>
        <v>2.4280880402787093E-6</v>
      </c>
      <c r="O57" s="88">
        <f t="shared" ca="1" si="13"/>
        <v>45452.062509006399</v>
      </c>
      <c r="P57" s="41">
        <f t="shared" ca="1" si="14"/>
        <v>5592525.2789179925</v>
      </c>
      <c r="Q57" s="41">
        <f t="shared" ca="1" si="15"/>
        <v>331088.25253515114</v>
      </c>
      <c r="R57" s="25">
        <f t="shared" ca="1" si="16"/>
        <v>1.5582323447672075E-3</v>
      </c>
    </row>
    <row r="58" spans="1:18">
      <c r="A58" s="75">
        <v>19233</v>
      </c>
      <c r="B58" s="75">
        <v>8.5398619994521141E-2</v>
      </c>
      <c r="C58" s="75">
        <v>1</v>
      </c>
      <c r="D58" s="76">
        <f t="shared" si="4"/>
        <v>1.9233</v>
      </c>
      <c r="E58" s="76">
        <f t="shared" si="4"/>
        <v>8.5398619994521141E-2</v>
      </c>
      <c r="F58" s="41">
        <f t="shared" si="5"/>
        <v>1.9233</v>
      </c>
      <c r="G58" s="41">
        <f t="shared" si="5"/>
        <v>8.5398619994521141E-2</v>
      </c>
      <c r="H58" s="41">
        <f t="shared" si="6"/>
        <v>3.6990828900000001</v>
      </c>
      <c r="I58" s="41">
        <f t="shared" si="7"/>
        <v>7.1144461223370001</v>
      </c>
      <c r="J58" s="41">
        <f t="shared" si="8"/>
        <v>13.683214227090753</v>
      </c>
      <c r="K58" s="41">
        <f t="shared" si="9"/>
        <v>0.16424716583546251</v>
      </c>
      <c r="L58" s="41">
        <f t="shared" si="10"/>
        <v>0.31589657405134502</v>
      </c>
      <c r="M58" s="41">
        <f t="shared" ca="1" si="11"/>
        <v>8.3840387649753934E-2</v>
      </c>
      <c r="N58" s="41">
        <f t="shared" ca="1" si="12"/>
        <v>2.4280880402787093E-6</v>
      </c>
      <c r="O58" s="88">
        <f t="shared" ca="1" si="13"/>
        <v>45452.062509006399</v>
      </c>
      <c r="P58" s="41">
        <f t="shared" ca="1" si="14"/>
        <v>5592525.2789179925</v>
      </c>
      <c r="Q58" s="41">
        <f t="shared" ca="1" si="15"/>
        <v>331088.25253515114</v>
      </c>
      <c r="R58" s="25">
        <f t="shared" ca="1" si="16"/>
        <v>1.5582323447672075E-3</v>
      </c>
    </row>
    <row r="59" spans="1:18">
      <c r="A59" s="75">
        <v>19925</v>
      </c>
      <c r="B59" s="75">
        <v>8.6039499998150859E-2</v>
      </c>
      <c r="C59" s="75">
        <v>1</v>
      </c>
      <c r="D59" s="76">
        <f t="shared" si="4"/>
        <v>1.9924999999999999</v>
      </c>
      <c r="E59" s="76">
        <f t="shared" si="4"/>
        <v>8.6039499998150859E-2</v>
      </c>
      <c r="F59" s="41">
        <f t="shared" si="5"/>
        <v>1.9924999999999999</v>
      </c>
      <c r="G59" s="41">
        <f t="shared" si="5"/>
        <v>8.6039499998150859E-2</v>
      </c>
      <c r="H59" s="41">
        <f t="shared" si="6"/>
        <v>3.9700562499999998</v>
      </c>
      <c r="I59" s="41">
        <f t="shared" si="7"/>
        <v>7.9103370781249991</v>
      </c>
      <c r="J59" s="41">
        <f t="shared" si="8"/>
        <v>15.761346628164061</v>
      </c>
      <c r="K59" s="41">
        <f t="shared" si="9"/>
        <v>0.17143370374631559</v>
      </c>
      <c r="L59" s="41">
        <f t="shared" si="10"/>
        <v>0.34158165471453378</v>
      </c>
      <c r="M59" s="41">
        <f t="shared" ca="1" si="11"/>
        <v>8.5553308432979633E-2</v>
      </c>
      <c r="N59" s="41">
        <f t="shared" ca="1" si="12"/>
        <v>2.3638223804364668E-7</v>
      </c>
      <c r="O59" s="88">
        <f t="shared" ca="1" si="13"/>
        <v>53409.525414313393</v>
      </c>
      <c r="P59" s="41">
        <f t="shared" ca="1" si="14"/>
        <v>3705873.9399496275</v>
      </c>
      <c r="Q59" s="41">
        <f t="shared" ca="1" si="15"/>
        <v>115469.85953440431</v>
      </c>
      <c r="R59" s="25">
        <f t="shared" ca="1" si="16"/>
        <v>4.8619156517122619E-4</v>
      </c>
    </row>
    <row r="60" spans="1:18">
      <c r="A60" s="75">
        <v>20851.5</v>
      </c>
      <c r="B60" s="75">
        <v>8.7342209997586906E-2</v>
      </c>
      <c r="C60" s="75">
        <v>1</v>
      </c>
      <c r="D60" s="76">
        <f t="shared" si="4"/>
        <v>2.0851500000000001</v>
      </c>
      <c r="E60" s="76">
        <f t="shared" si="4"/>
        <v>8.7342209997586906E-2</v>
      </c>
      <c r="F60" s="41">
        <f t="shared" si="5"/>
        <v>2.0851500000000001</v>
      </c>
      <c r="G60" s="41">
        <f t="shared" si="5"/>
        <v>8.7342209997586906E-2</v>
      </c>
      <c r="H60" s="41">
        <f t="shared" si="6"/>
        <v>4.3478505224999999</v>
      </c>
      <c r="I60" s="41">
        <f t="shared" si="7"/>
        <v>9.0659205169908752</v>
      </c>
      <c r="J60" s="41">
        <f t="shared" si="8"/>
        <v>18.903804166003525</v>
      </c>
      <c r="K60" s="41">
        <f t="shared" si="9"/>
        <v>0.18212160917646833</v>
      </c>
      <c r="L60" s="41">
        <f t="shared" si="10"/>
        <v>0.37975087337431296</v>
      </c>
      <c r="M60" s="41">
        <f t="shared" ca="1" si="11"/>
        <v>8.8071230682805368E-2</v>
      </c>
      <c r="N60" s="41">
        <f t="shared" ca="1" si="12"/>
        <v>5.3147115947639611E-7</v>
      </c>
      <c r="O60" s="88">
        <f t="shared" ca="1" si="13"/>
        <v>58947.426221883776</v>
      </c>
      <c r="P60" s="41">
        <f t="shared" ca="1" si="14"/>
        <v>1601711.6263020337</v>
      </c>
      <c r="Q60" s="41">
        <f t="shared" ca="1" si="15"/>
        <v>44.941449551548253</v>
      </c>
      <c r="R60" s="25">
        <f t="shared" ca="1" si="16"/>
        <v>-7.2902068521846219E-4</v>
      </c>
    </row>
    <row r="61" spans="1:18">
      <c r="A61" s="75">
        <v>21831.5</v>
      </c>
      <c r="B61" s="75">
        <v>9.0039410002646036E-2</v>
      </c>
      <c r="C61" s="75">
        <v>1</v>
      </c>
      <c r="D61" s="76">
        <f t="shared" si="4"/>
        <v>2.1831499999999999</v>
      </c>
      <c r="E61" s="76">
        <f t="shared" si="4"/>
        <v>9.0039410002646036E-2</v>
      </c>
      <c r="F61" s="41">
        <f t="shared" si="5"/>
        <v>2.1831499999999999</v>
      </c>
      <c r="G61" s="41">
        <f t="shared" si="5"/>
        <v>9.0039410002646036E-2</v>
      </c>
      <c r="H61" s="41">
        <f t="shared" si="6"/>
        <v>4.7661439224999995</v>
      </c>
      <c r="I61" s="41">
        <f t="shared" si="7"/>
        <v>10.405207104405873</v>
      </c>
      <c r="J61" s="41">
        <f t="shared" si="8"/>
        <v>22.716127889983682</v>
      </c>
      <c r="K61" s="41">
        <f t="shared" si="9"/>
        <v>0.19656953794727669</v>
      </c>
      <c r="L61" s="41">
        <f t="shared" si="10"/>
        <v>0.4291407867695971</v>
      </c>
      <c r="M61" s="41">
        <f t="shared" ca="1" si="11"/>
        <v>9.1014315557144537E-2</v>
      </c>
      <c r="N61" s="41">
        <f t="shared" ca="1" si="12"/>
        <v>9.5044084019202931E-7</v>
      </c>
      <c r="O61" s="88">
        <f t="shared" ca="1" si="13"/>
        <v>57520.545695409128</v>
      </c>
      <c r="P61" s="41">
        <f t="shared" ca="1" si="14"/>
        <v>230392.67891068835</v>
      </c>
      <c r="Q61" s="41">
        <f t="shared" ca="1" si="15"/>
        <v>169704.5288136341</v>
      </c>
      <c r="R61" s="25">
        <f t="shared" ca="1" si="16"/>
        <v>-9.749055544985008E-4</v>
      </c>
    </row>
    <row r="62" spans="1:18">
      <c r="A62" s="75">
        <v>22740.5</v>
      </c>
      <c r="B62" s="75">
        <v>9.0804669998760801E-2</v>
      </c>
      <c r="C62" s="75">
        <v>1</v>
      </c>
      <c r="D62" s="76">
        <f t="shared" si="4"/>
        <v>2.2740499999999999</v>
      </c>
      <c r="E62" s="76">
        <f t="shared" si="4"/>
        <v>9.0804669998760801E-2</v>
      </c>
      <c r="F62" s="41">
        <f t="shared" si="5"/>
        <v>2.2740499999999999</v>
      </c>
      <c r="G62" s="41">
        <f t="shared" si="5"/>
        <v>9.0804669998760801E-2</v>
      </c>
      <c r="H62" s="41">
        <f t="shared" si="6"/>
        <v>5.1713034024999995</v>
      </c>
      <c r="I62" s="41">
        <f t="shared" si="7"/>
        <v>11.759802502455123</v>
      </c>
      <c r="J62" s="41">
        <f t="shared" si="8"/>
        <v>26.74237888070807</v>
      </c>
      <c r="K62" s="41">
        <f t="shared" si="9"/>
        <v>0.20649435981068198</v>
      </c>
      <c r="L62" s="41">
        <f t="shared" si="10"/>
        <v>0.46957849892748132</v>
      </c>
      <c r="M62" s="41">
        <f t="shared" ca="1" si="11"/>
        <v>9.4001293340041647E-2</v>
      </c>
      <c r="N62" s="41">
        <f t="shared" ca="1" si="12"/>
        <v>1.0218400786021523E-5</v>
      </c>
      <c r="O62" s="88">
        <f t="shared" ca="1" si="13"/>
        <v>49735.710979688905</v>
      </c>
      <c r="P62" s="41">
        <f t="shared" ca="1" si="14"/>
        <v>108633.73679374828</v>
      </c>
      <c r="Q62" s="41">
        <f t="shared" ca="1" si="15"/>
        <v>678040.03592489671</v>
      </c>
      <c r="R62" s="25">
        <f t="shared" ca="1" si="16"/>
        <v>-3.1966233412808465E-3</v>
      </c>
    </row>
    <row r="63" spans="1:18">
      <c r="A63" s="75">
        <v>22774</v>
      </c>
      <c r="B63" s="75">
        <v>9.0456360005191527E-2</v>
      </c>
      <c r="C63" s="75">
        <v>1</v>
      </c>
      <c r="D63" s="76">
        <f t="shared" si="4"/>
        <v>2.2774000000000001</v>
      </c>
      <c r="E63" s="76">
        <f t="shared" si="4"/>
        <v>9.0456360005191527E-2</v>
      </c>
      <c r="F63" s="41">
        <f t="shared" si="5"/>
        <v>2.2774000000000001</v>
      </c>
      <c r="G63" s="41">
        <f t="shared" si="5"/>
        <v>9.0456360005191527E-2</v>
      </c>
      <c r="H63" s="41">
        <f t="shared" si="6"/>
        <v>5.1865507600000003</v>
      </c>
      <c r="I63" s="41">
        <f t="shared" si="7"/>
        <v>11.811850700824001</v>
      </c>
      <c r="J63" s="41">
        <f t="shared" si="8"/>
        <v>26.900308786056581</v>
      </c>
      <c r="K63" s="41">
        <f t="shared" si="9"/>
        <v>0.20600531427582319</v>
      </c>
      <c r="L63" s="41">
        <f t="shared" si="10"/>
        <v>0.46915650273175974</v>
      </c>
      <c r="M63" s="41">
        <f t="shared" ca="1" si="11"/>
        <v>9.4116102290503365E-2</v>
      </c>
      <c r="N63" s="41">
        <f t="shared" ca="1" si="12"/>
        <v>1.3393713594899508E-5</v>
      </c>
      <c r="O63" s="88">
        <f t="shared" ca="1" si="13"/>
        <v>49344.555466004109</v>
      </c>
      <c r="P63" s="41">
        <f t="shared" ca="1" si="14"/>
        <v>130263.53131118018</v>
      </c>
      <c r="Q63" s="41">
        <f t="shared" ca="1" si="15"/>
        <v>704342.00252474158</v>
      </c>
      <c r="R63" s="25">
        <f t="shared" ca="1" si="16"/>
        <v>-3.6597422853118372E-3</v>
      </c>
    </row>
    <row r="64" spans="1:18">
      <c r="A64" s="75">
        <v>24355</v>
      </c>
      <c r="B64" s="75">
        <v>9.6119699999690056E-2</v>
      </c>
      <c r="C64" s="75">
        <v>1</v>
      </c>
      <c r="D64" s="76">
        <f t="shared" si="4"/>
        <v>2.4355000000000002</v>
      </c>
      <c r="E64" s="76">
        <f t="shared" si="4"/>
        <v>9.6119699999690056E-2</v>
      </c>
      <c r="F64" s="41">
        <f t="shared" si="5"/>
        <v>2.4355000000000002</v>
      </c>
      <c r="G64" s="41">
        <f t="shared" si="5"/>
        <v>9.6119699999690056E-2</v>
      </c>
      <c r="H64" s="41">
        <f t="shared" si="6"/>
        <v>5.9316602500000011</v>
      </c>
      <c r="I64" s="41">
        <f t="shared" si="7"/>
        <v>14.446558538875005</v>
      </c>
      <c r="J64" s="41">
        <f t="shared" si="8"/>
        <v>35.184593321430079</v>
      </c>
      <c r="K64" s="41">
        <f t="shared" si="9"/>
        <v>0.23409952934924516</v>
      </c>
      <c r="L64" s="41">
        <f t="shared" si="10"/>
        <v>0.5701494037300866</v>
      </c>
      <c r="M64" s="41">
        <f t="shared" ca="1" si="11"/>
        <v>9.9916610926546953E-2</v>
      </c>
      <c r="N64" s="41">
        <f t="shared" ca="1" si="12"/>
        <v>1.4416532586485304E-5</v>
      </c>
      <c r="O64" s="88">
        <f t="shared" ca="1" si="13"/>
        <v>25517.138510534303</v>
      </c>
      <c r="P64" s="41">
        <f t="shared" ca="1" si="14"/>
        <v>3839654.1372683952</v>
      </c>
      <c r="Q64" s="41">
        <f t="shared" ca="1" si="15"/>
        <v>2685404.972860272</v>
      </c>
      <c r="R64" s="25">
        <f t="shared" ca="1" si="16"/>
        <v>-3.7969109268568974E-3</v>
      </c>
    </row>
    <row r="65" spans="1:18">
      <c r="A65" s="75">
        <v>24524</v>
      </c>
      <c r="B65" s="75">
        <v>9.8701359995175153E-2</v>
      </c>
      <c r="C65" s="75">
        <v>1</v>
      </c>
      <c r="D65" s="76">
        <f t="shared" si="4"/>
        <v>2.4523999999999999</v>
      </c>
      <c r="E65" s="76">
        <f t="shared" si="4"/>
        <v>9.8701359995175153E-2</v>
      </c>
      <c r="F65" s="41">
        <f t="shared" si="5"/>
        <v>2.4523999999999999</v>
      </c>
      <c r="G65" s="41">
        <f t="shared" si="5"/>
        <v>9.8701359995175153E-2</v>
      </c>
      <c r="H65" s="41">
        <f t="shared" si="6"/>
        <v>6.0142657599999998</v>
      </c>
      <c r="I65" s="41">
        <f t="shared" si="7"/>
        <v>14.749385349823999</v>
      </c>
      <c r="J65" s="41">
        <f t="shared" si="8"/>
        <v>36.171392631908375</v>
      </c>
      <c r="K65" s="41">
        <f t="shared" si="9"/>
        <v>0.24205521525216753</v>
      </c>
      <c r="L65" s="41">
        <f t="shared" si="10"/>
        <v>0.59361620988441566</v>
      </c>
      <c r="M65" s="41">
        <f t="shared" ca="1" si="11"/>
        <v>0.10058093785564855</v>
      </c>
      <c r="N65" s="41">
        <f t="shared" ca="1" si="12"/>
        <v>3.5328129335817423E-6</v>
      </c>
      <c r="O65" s="88">
        <f t="shared" ca="1" si="13"/>
        <v>22694.372660817568</v>
      </c>
      <c r="P65" s="41">
        <f t="shared" ca="1" si="14"/>
        <v>4598102.7517721979</v>
      </c>
      <c r="Q65" s="41">
        <f t="shared" ca="1" si="15"/>
        <v>2993971.0215689321</v>
      </c>
      <c r="R65" s="25">
        <f t="shared" ca="1" si="16"/>
        <v>-1.8795778604733943E-3</v>
      </c>
    </row>
    <row r="66" spans="1:18">
      <c r="A66" s="75">
        <v>25433</v>
      </c>
      <c r="B66" s="75">
        <v>0.10106662000180222</v>
      </c>
      <c r="C66" s="75">
        <v>1</v>
      </c>
      <c r="D66" s="76">
        <f t="shared" si="4"/>
        <v>2.5432999999999999</v>
      </c>
      <c r="E66" s="76">
        <f t="shared" si="4"/>
        <v>0.10106662000180222</v>
      </c>
      <c r="F66" s="41">
        <f t="shared" si="5"/>
        <v>2.5432999999999999</v>
      </c>
      <c r="G66" s="41">
        <f t="shared" si="5"/>
        <v>0.10106662000180222</v>
      </c>
      <c r="H66" s="41">
        <f t="shared" si="6"/>
        <v>6.4683748899999998</v>
      </c>
      <c r="I66" s="41">
        <f t="shared" si="7"/>
        <v>16.451017857737</v>
      </c>
      <c r="J66" s="41">
        <f t="shared" si="8"/>
        <v>41.839873717582513</v>
      </c>
      <c r="K66" s="41">
        <f t="shared" si="9"/>
        <v>0.25704273465058358</v>
      </c>
      <c r="L66" s="41">
        <f t="shared" si="10"/>
        <v>0.65373678703682925</v>
      </c>
      <c r="M66" s="41">
        <f t="shared" ca="1" si="11"/>
        <v>0.104300881143328</v>
      </c>
      <c r="N66" s="41">
        <f t="shared" ca="1" si="12"/>
        <v>1.0460445131583638E-5</v>
      </c>
      <c r="O66" s="88">
        <f t="shared" ca="1" si="13"/>
        <v>8779.2131320284079</v>
      </c>
      <c r="P66" s="41">
        <f t="shared" ca="1" si="14"/>
        <v>10141399.298145123</v>
      </c>
      <c r="Q66" s="41">
        <f t="shared" ca="1" si="15"/>
        <v>5032170.6839154772</v>
      </c>
      <c r="R66" s="25">
        <f t="shared" ca="1" si="16"/>
        <v>-3.2342611415257794E-3</v>
      </c>
    </row>
    <row r="67" spans="1:18">
      <c r="A67" s="75">
        <v>26074</v>
      </c>
      <c r="B67" s="75">
        <v>0.10721835999720497</v>
      </c>
      <c r="C67" s="75">
        <v>1</v>
      </c>
      <c r="D67" s="76">
        <f t="shared" si="4"/>
        <v>2.6074000000000002</v>
      </c>
      <c r="E67" s="76">
        <f t="shared" si="4"/>
        <v>0.10721835999720497</v>
      </c>
      <c r="F67" s="41">
        <f t="shared" si="5"/>
        <v>2.6074000000000002</v>
      </c>
      <c r="G67" s="41">
        <f t="shared" si="5"/>
        <v>0.10721835999720497</v>
      </c>
      <c r="H67" s="41">
        <f t="shared" si="6"/>
        <v>6.7985347600000008</v>
      </c>
      <c r="I67" s="41">
        <f t="shared" si="7"/>
        <v>17.726499533224004</v>
      </c>
      <c r="J67" s="41">
        <f t="shared" si="8"/>
        <v>46.220074882928273</v>
      </c>
      <c r="K67" s="41">
        <f t="shared" si="9"/>
        <v>0.27956115185671226</v>
      </c>
      <c r="L67" s="41">
        <f t="shared" si="10"/>
        <v>0.72892774735119159</v>
      </c>
      <c r="M67" s="41">
        <f t="shared" ca="1" si="11"/>
        <v>0.10707284832154873</v>
      </c>
      <c r="N67" s="41">
        <f t="shared" ca="1" si="12"/>
        <v>2.1173647752286858E-8</v>
      </c>
      <c r="O67" s="88">
        <f t="shared" ca="1" si="13"/>
        <v>2060.5587392016491</v>
      </c>
      <c r="P67" s="41">
        <f t="shared" ca="1" si="14"/>
        <v>15720566.929824231</v>
      </c>
      <c r="Q67" s="41">
        <f t="shared" ca="1" si="15"/>
        <v>6893536.0751076369</v>
      </c>
      <c r="R67" s="25">
        <f t="shared" ca="1" si="16"/>
        <v>1.4551167565624024E-4</v>
      </c>
    </row>
    <row r="68" spans="1:18">
      <c r="A68" s="75">
        <v>27016.5</v>
      </c>
      <c r="B68" s="75">
        <v>0.11303530999430222</v>
      </c>
      <c r="C68" s="75">
        <v>1</v>
      </c>
      <c r="D68" s="76">
        <f t="shared" si="4"/>
        <v>2.7016499999999999</v>
      </c>
      <c r="E68" s="76">
        <f t="shared" si="4"/>
        <v>0.11303530999430222</v>
      </c>
      <c r="F68" s="41">
        <f t="shared" si="5"/>
        <v>2.7016499999999999</v>
      </c>
      <c r="G68" s="41">
        <f t="shared" si="5"/>
        <v>0.11303530999430222</v>
      </c>
      <c r="H68" s="41">
        <f t="shared" si="6"/>
        <v>7.298912722499999</v>
      </c>
      <c r="I68" s="41">
        <f t="shared" si="7"/>
        <v>19.71910755674212</v>
      </c>
      <c r="J68" s="41">
        <f t="shared" si="8"/>
        <v>53.274126930672345</v>
      </c>
      <c r="K68" s="41">
        <f t="shared" si="9"/>
        <v>0.30538184524610656</v>
      </c>
      <c r="L68" s="41">
        <f t="shared" si="10"/>
        <v>0.82503486220914379</v>
      </c>
      <c r="M68" s="41">
        <f t="shared" ca="1" si="11"/>
        <v>0.11137211197259006</v>
      </c>
      <c r="N68" s="41">
        <f t="shared" ca="1" si="12"/>
        <v>2.7662276594272573E-6</v>
      </c>
      <c r="O68" s="88">
        <f t="shared" ca="1" si="13"/>
        <v>1433.8550403787485</v>
      </c>
      <c r="P68" s="41">
        <f t="shared" ca="1" si="14"/>
        <v>26859869.31085569</v>
      </c>
      <c r="Q68" s="41">
        <f t="shared" ca="1" si="15"/>
        <v>10359475.585058549</v>
      </c>
      <c r="R68" s="25">
        <f t="shared" ref="R68:R131" ca="1" si="18">+E68-M68</f>
        <v>1.6631980217121645E-3</v>
      </c>
    </row>
    <row r="69" spans="1:18">
      <c r="A69" s="75">
        <v>27885</v>
      </c>
      <c r="B69" s="75">
        <v>0.11997390000033192</v>
      </c>
      <c r="C69" s="75">
        <v>1</v>
      </c>
      <c r="D69" s="76">
        <f t="shared" ref="D69:E132" si="19">A69/A$18</f>
        <v>2.7885</v>
      </c>
      <c r="E69" s="76">
        <f t="shared" si="19"/>
        <v>0.11997390000033192</v>
      </c>
      <c r="F69" s="41">
        <f t="shared" ref="F69:G132" si="20">$C69*D69</f>
        <v>2.7885</v>
      </c>
      <c r="G69" s="41">
        <f t="shared" si="20"/>
        <v>0.11997390000033192</v>
      </c>
      <c r="H69" s="41">
        <f t="shared" ref="H69:H132" si="21">C69*D69*D69</f>
        <v>7.7757322499999999</v>
      </c>
      <c r="I69" s="41">
        <f t="shared" ref="I69:I132" si="22">C69*D69*D69*D69</f>
        <v>21.682629379125</v>
      </c>
      <c r="J69" s="41">
        <f t="shared" ref="J69:J132" si="23">C69*D69*D69*D69*D69</f>
        <v>60.462012023690065</v>
      </c>
      <c r="K69" s="41">
        <f t="shared" ref="K69:K132" si="24">C69*E69*D69</f>
        <v>0.33454722015092558</v>
      </c>
      <c r="L69" s="41">
        <f t="shared" ref="L69:L132" si="25">C69*E69*D69*D69</f>
        <v>0.93288492339085594</v>
      </c>
      <c r="M69" s="41">
        <f t="shared" ca="1" si="11"/>
        <v>0.11556933768272384</v>
      </c>
      <c r="N69" s="41">
        <f t="shared" ref="N69:N132" ca="1" si="26">C69*(M69-E69)^2</f>
        <v>1.9400169209693055E-5</v>
      </c>
      <c r="O69" s="88">
        <f t="shared" ref="O69:O132" ca="1" si="27">(C69*O$1-O$2*F69+O$3*H69)^2</f>
        <v>16252.001333089846</v>
      </c>
      <c r="P69" s="41">
        <f t="shared" ref="P69:P132" ca="1" si="28">(-C69*O$2+O$4*F69-O$5*H69)^2</f>
        <v>40690199.350085899</v>
      </c>
      <c r="Q69" s="41">
        <f t="shared" ref="Q69:Q132" ca="1" si="29">+(C69*O$3-F69*O$5+H69*O$6)^2</f>
        <v>14422609.042084122</v>
      </c>
      <c r="R69" s="25">
        <f t="shared" ca="1" si="18"/>
        <v>4.4045623176080795E-3</v>
      </c>
    </row>
    <row r="70" spans="1:18">
      <c r="A70" s="75"/>
      <c r="B70" s="75"/>
      <c r="C70" s="75"/>
      <c r="D70" s="76">
        <f t="shared" si="19"/>
        <v>0</v>
      </c>
      <c r="E70" s="76">
        <f t="shared" si="19"/>
        <v>0</v>
      </c>
      <c r="F70" s="41">
        <f t="shared" si="20"/>
        <v>0</v>
      </c>
      <c r="G70" s="41">
        <f t="shared" si="20"/>
        <v>0</v>
      </c>
      <c r="H70" s="41">
        <f t="shared" si="21"/>
        <v>0</v>
      </c>
      <c r="I70" s="41">
        <f t="shared" si="22"/>
        <v>0</v>
      </c>
      <c r="J70" s="41">
        <f t="shared" si="23"/>
        <v>0</v>
      </c>
      <c r="K70" s="41">
        <f t="shared" si="24"/>
        <v>0</v>
      </c>
      <c r="L70" s="41">
        <f t="shared" si="25"/>
        <v>0</v>
      </c>
      <c r="M70" s="41">
        <f t="shared" ca="1" si="11"/>
        <v>9.3615055412118481E-2</v>
      </c>
      <c r="N70" s="41">
        <f t="shared" ca="1" si="26"/>
        <v>0</v>
      </c>
      <c r="O70" s="88">
        <f t="shared" ca="1" si="27"/>
        <v>0</v>
      </c>
      <c r="P70" s="41">
        <f t="shared" ca="1" si="28"/>
        <v>0</v>
      </c>
      <c r="Q70" s="41">
        <f t="shared" ca="1" si="29"/>
        <v>0</v>
      </c>
      <c r="R70" s="25">
        <f t="shared" ca="1" si="18"/>
        <v>-9.3615055412118481E-2</v>
      </c>
    </row>
    <row r="71" spans="1:18">
      <c r="A71" s="75"/>
      <c r="B71" s="75"/>
      <c r="C71" s="75"/>
      <c r="D71" s="76">
        <f t="shared" si="19"/>
        <v>0</v>
      </c>
      <c r="E71" s="76">
        <f t="shared" si="19"/>
        <v>0</v>
      </c>
      <c r="F71" s="41">
        <f t="shared" si="20"/>
        <v>0</v>
      </c>
      <c r="G71" s="41">
        <f t="shared" si="20"/>
        <v>0</v>
      </c>
      <c r="H71" s="41">
        <f t="shared" si="21"/>
        <v>0</v>
      </c>
      <c r="I71" s="41">
        <f t="shared" si="22"/>
        <v>0</v>
      </c>
      <c r="J71" s="41">
        <f t="shared" si="23"/>
        <v>0</v>
      </c>
      <c r="K71" s="41">
        <f t="shared" si="24"/>
        <v>0</v>
      </c>
      <c r="L71" s="41">
        <f t="shared" si="25"/>
        <v>0</v>
      </c>
      <c r="M71" s="41">
        <f t="shared" ca="1" si="11"/>
        <v>9.3615055412118481E-2</v>
      </c>
      <c r="N71" s="41">
        <f t="shared" ca="1" si="26"/>
        <v>0</v>
      </c>
      <c r="O71" s="88">
        <f t="shared" ca="1" si="27"/>
        <v>0</v>
      </c>
      <c r="P71" s="41">
        <f t="shared" ca="1" si="28"/>
        <v>0</v>
      </c>
      <c r="Q71" s="41">
        <f t="shared" ca="1" si="29"/>
        <v>0</v>
      </c>
      <c r="R71" s="25">
        <f t="shared" ca="1" si="18"/>
        <v>-9.3615055412118481E-2</v>
      </c>
    </row>
    <row r="72" spans="1:18">
      <c r="A72" s="75"/>
      <c r="B72" s="75"/>
      <c r="C72" s="75"/>
      <c r="D72" s="76">
        <f t="shared" si="19"/>
        <v>0</v>
      </c>
      <c r="E72" s="76">
        <f t="shared" si="19"/>
        <v>0</v>
      </c>
      <c r="F72" s="41">
        <f t="shared" si="20"/>
        <v>0</v>
      </c>
      <c r="G72" s="41">
        <f t="shared" si="20"/>
        <v>0</v>
      </c>
      <c r="H72" s="41">
        <f t="shared" si="21"/>
        <v>0</v>
      </c>
      <c r="I72" s="41">
        <f t="shared" si="22"/>
        <v>0</v>
      </c>
      <c r="J72" s="41">
        <f t="shared" si="23"/>
        <v>0</v>
      </c>
      <c r="K72" s="41">
        <f t="shared" si="24"/>
        <v>0</v>
      </c>
      <c r="L72" s="41">
        <f t="shared" si="25"/>
        <v>0</v>
      </c>
      <c r="M72" s="41">
        <f t="shared" ca="1" si="11"/>
        <v>9.3615055412118481E-2</v>
      </c>
      <c r="N72" s="41">
        <f t="shared" ca="1" si="26"/>
        <v>0</v>
      </c>
      <c r="O72" s="88">
        <f t="shared" ca="1" si="27"/>
        <v>0</v>
      </c>
      <c r="P72" s="41">
        <f t="shared" ca="1" si="28"/>
        <v>0</v>
      </c>
      <c r="Q72" s="41">
        <f t="shared" ca="1" si="29"/>
        <v>0</v>
      </c>
      <c r="R72" s="25">
        <f t="shared" ca="1" si="18"/>
        <v>-9.3615055412118481E-2</v>
      </c>
    </row>
    <row r="73" spans="1:18">
      <c r="A73" s="75"/>
      <c r="B73" s="75"/>
      <c r="C73" s="75"/>
      <c r="D73" s="76">
        <f t="shared" si="19"/>
        <v>0</v>
      </c>
      <c r="E73" s="76">
        <f t="shared" si="19"/>
        <v>0</v>
      </c>
      <c r="F73" s="41">
        <f t="shared" si="20"/>
        <v>0</v>
      </c>
      <c r="G73" s="41">
        <f t="shared" si="20"/>
        <v>0</v>
      </c>
      <c r="H73" s="41">
        <f t="shared" si="21"/>
        <v>0</v>
      </c>
      <c r="I73" s="41">
        <f t="shared" si="22"/>
        <v>0</v>
      </c>
      <c r="J73" s="41">
        <f t="shared" si="23"/>
        <v>0</v>
      </c>
      <c r="K73" s="41">
        <f t="shared" si="24"/>
        <v>0</v>
      </c>
      <c r="L73" s="41">
        <f t="shared" si="25"/>
        <v>0</v>
      </c>
      <c r="M73" s="41">
        <f t="shared" ref="M73:M136" ca="1" si="30">+E$4+E$5*D73+E$6*D73^2</f>
        <v>9.3615055412118481E-2</v>
      </c>
      <c r="N73" s="41">
        <f t="shared" ca="1" si="26"/>
        <v>0</v>
      </c>
      <c r="O73" s="88">
        <f t="shared" ca="1" si="27"/>
        <v>0</v>
      </c>
      <c r="P73" s="41">
        <f t="shared" ca="1" si="28"/>
        <v>0</v>
      </c>
      <c r="Q73" s="41">
        <f t="shared" ca="1" si="29"/>
        <v>0</v>
      </c>
      <c r="R73" s="25">
        <f t="shared" ca="1" si="18"/>
        <v>-9.3615055412118481E-2</v>
      </c>
    </row>
    <row r="74" spans="1:18">
      <c r="A74" s="75"/>
      <c r="B74" s="75"/>
      <c r="C74" s="75"/>
      <c r="D74" s="76">
        <f t="shared" si="19"/>
        <v>0</v>
      </c>
      <c r="E74" s="76">
        <f t="shared" si="19"/>
        <v>0</v>
      </c>
      <c r="F74" s="41">
        <f t="shared" si="20"/>
        <v>0</v>
      </c>
      <c r="G74" s="41">
        <f t="shared" si="20"/>
        <v>0</v>
      </c>
      <c r="H74" s="41">
        <f t="shared" si="21"/>
        <v>0</v>
      </c>
      <c r="I74" s="41">
        <f t="shared" si="22"/>
        <v>0</v>
      </c>
      <c r="J74" s="41">
        <f t="shared" si="23"/>
        <v>0</v>
      </c>
      <c r="K74" s="41">
        <f t="shared" si="24"/>
        <v>0</v>
      </c>
      <c r="L74" s="41">
        <f t="shared" si="25"/>
        <v>0</v>
      </c>
      <c r="M74" s="41">
        <f t="shared" ca="1" si="30"/>
        <v>9.3615055412118481E-2</v>
      </c>
      <c r="N74" s="41">
        <f t="shared" ca="1" si="26"/>
        <v>0</v>
      </c>
      <c r="O74" s="88">
        <f t="shared" ca="1" si="27"/>
        <v>0</v>
      </c>
      <c r="P74" s="41">
        <f t="shared" ca="1" si="28"/>
        <v>0</v>
      </c>
      <c r="Q74" s="41">
        <f t="shared" ca="1" si="29"/>
        <v>0</v>
      </c>
      <c r="R74" s="25">
        <f t="shared" ca="1" si="18"/>
        <v>-9.3615055412118481E-2</v>
      </c>
    </row>
    <row r="75" spans="1:18">
      <c r="A75" s="75"/>
      <c r="B75" s="75"/>
      <c r="C75" s="75"/>
      <c r="D75" s="76">
        <f t="shared" si="19"/>
        <v>0</v>
      </c>
      <c r="E75" s="76">
        <f t="shared" si="19"/>
        <v>0</v>
      </c>
      <c r="F75" s="41">
        <f t="shared" si="20"/>
        <v>0</v>
      </c>
      <c r="G75" s="41">
        <f t="shared" si="20"/>
        <v>0</v>
      </c>
      <c r="H75" s="41">
        <f t="shared" si="21"/>
        <v>0</v>
      </c>
      <c r="I75" s="41">
        <f t="shared" si="22"/>
        <v>0</v>
      </c>
      <c r="J75" s="41">
        <f t="shared" si="23"/>
        <v>0</v>
      </c>
      <c r="K75" s="41">
        <f t="shared" si="24"/>
        <v>0</v>
      </c>
      <c r="L75" s="41">
        <f t="shared" si="25"/>
        <v>0</v>
      </c>
      <c r="M75" s="41">
        <f t="shared" ca="1" si="30"/>
        <v>9.3615055412118481E-2</v>
      </c>
      <c r="N75" s="41">
        <f t="shared" ca="1" si="26"/>
        <v>0</v>
      </c>
      <c r="O75" s="88">
        <f t="shared" ca="1" si="27"/>
        <v>0</v>
      </c>
      <c r="P75" s="41">
        <f t="shared" ca="1" si="28"/>
        <v>0</v>
      </c>
      <c r="Q75" s="41">
        <f t="shared" ca="1" si="29"/>
        <v>0</v>
      </c>
      <c r="R75" s="25">
        <f t="shared" ca="1" si="18"/>
        <v>-9.3615055412118481E-2</v>
      </c>
    </row>
    <row r="76" spans="1:18">
      <c r="A76" s="75"/>
      <c r="B76" s="75"/>
      <c r="C76" s="75"/>
      <c r="D76" s="76">
        <f t="shared" si="19"/>
        <v>0</v>
      </c>
      <c r="E76" s="76">
        <f t="shared" si="19"/>
        <v>0</v>
      </c>
      <c r="F76" s="41">
        <f t="shared" si="20"/>
        <v>0</v>
      </c>
      <c r="G76" s="41">
        <f t="shared" si="20"/>
        <v>0</v>
      </c>
      <c r="H76" s="41">
        <f t="shared" si="21"/>
        <v>0</v>
      </c>
      <c r="I76" s="41">
        <f t="shared" si="22"/>
        <v>0</v>
      </c>
      <c r="J76" s="41">
        <f t="shared" si="23"/>
        <v>0</v>
      </c>
      <c r="K76" s="41">
        <f t="shared" si="24"/>
        <v>0</v>
      </c>
      <c r="L76" s="41">
        <f t="shared" si="25"/>
        <v>0</v>
      </c>
      <c r="M76" s="41">
        <f t="shared" ca="1" si="30"/>
        <v>9.3615055412118481E-2</v>
      </c>
      <c r="N76" s="41">
        <f t="shared" ca="1" si="26"/>
        <v>0</v>
      </c>
      <c r="O76" s="88">
        <f t="shared" ca="1" si="27"/>
        <v>0</v>
      </c>
      <c r="P76" s="41">
        <f t="shared" ca="1" si="28"/>
        <v>0</v>
      </c>
      <c r="Q76" s="41">
        <f t="shared" ca="1" si="29"/>
        <v>0</v>
      </c>
      <c r="R76" s="25">
        <f t="shared" ca="1" si="18"/>
        <v>-9.3615055412118481E-2</v>
      </c>
    </row>
    <row r="77" spans="1:18">
      <c r="A77" s="75"/>
      <c r="B77" s="75"/>
      <c r="C77" s="75"/>
      <c r="D77" s="76">
        <f t="shared" si="19"/>
        <v>0</v>
      </c>
      <c r="E77" s="76">
        <f t="shared" si="19"/>
        <v>0</v>
      </c>
      <c r="F77" s="41">
        <f t="shared" si="20"/>
        <v>0</v>
      </c>
      <c r="G77" s="41">
        <f t="shared" si="20"/>
        <v>0</v>
      </c>
      <c r="H77" s="41">
        <f t="shared" si="21"/>
        <v>0</v>
      </c>
      <c r="I77" s="41">
        <f t="shared" si="22"/>
        <v>0</v>
      </c>
      <c r="J77" s="41">
        <f t="shared" si="23"/>
        <v>0</v>
      </c>
      <c r="K77" s="41">
        <f t="shared" si="24"/>
        <v>0</v>
      </c>
      <c r="L77" s="41">
        <f t="shared" si="25"/>
        <v>0</v>
      </c>
      <c r="M77" s="41">
        <f t="shared" ca="1" si="30"/>
        <v>9.3615055412118481E-2</v>
      </c>
      <c r="N77" s="41">
        <f t="shared" ca="1" si="26"/>
        <v>0</v>
      </c>
      <c r="O77" s="88">
        <f t="shared" ca="1" si="27"/>
        <v>0</v>
      </c>
      <c r="P77" s="41">
        <f t="shared" ca="1" si="28"/>
        <v>0</v>
      </c>
      <c r="Q77" s="41">
        <f t="shared" ca="1" si="29"/>
        <v>0</v>
      </c>
      <c r="R77" s="25">
        <f t="shared" ca="1" si="18"/>
        <v>-9.3615055412118481E-2</v>
      </c>
    </row>
    <row r="78" spans="1:18">
      <c r="A78" s="75"/>
      <c r="B78" s="75"/>
      <c r="C78" s="75"/>
      <c r="D78" s="76">
        <f t="shared" si="19"/>
        <v>0</v>
      </c>
      <c r="E78" s="76">
        <f t="shared" si="19"/>
        <v>0</v>
      </c>
      <c r="F78" s="41">
        <f t="shared" si="20"/>
        <v>0</v>
      </c>
      <c r="G78" s="41">
        <f t="shared" si="20"/>
        <v>0</v>
      </c>
      <c r="H78" s="41">
        <f t="shared" si="21"/>
        <v>0</v>
      </c>
      <c r="I78" s="41">
        <f t="shared" si="22"/>
        <v>0</v>
      </c>
      <c r="J78" s="41">
        <f t="shared" si="23"/>
        <v>0</v>
      </c>
      <c r="K78" s="41">
        <f t="shared" si="24"/>
        <v>0</v>
      </c>
      <c r="L78" s="41">
        <f t="shared" si="25"/>
        <v>0</v>
      </c>
      <c r="M78" s="41">
        <f t="shared" ca="1" si="30"/>
        <v>9.3615055412118481E-2</v>
      </c>
      <c r="N78" s="41">
        <f t="shared" ca="1" si="26"/>
        <v>0</v>
      </c>
      <c r="O78" s="88">
        <f t="shared" ca="1" si="27"/>
        <v>0</v>
      </c>
      <c r="P78" s="41">
        <f t="shared" ca="1" si="28"/>
        <v>0</v>
      </c>
      <c r="Q78" s="41">
        <f t="shared" ca="1" si="29"/>
        <v>0</v>
      </c>
      <c r="R78" s="25">
        <f t="shared" ca="1" si="18"/>
        <v>-9.3615055412118481E-2</v>
      </c>
    </row>
    <row r="79" spans="1:18">
      <c r="A79" s="75"/>
      <c r="B79" s="75"/>
      <c r="C79" s="75"/>
      <c r="D79" s="76">
        <f t="shared" si="19"/>
        <v>0</v>
      </c>
      <c r="E79" s="76">
        <f t="shared" si="19"/>
        <v>0</v>
      </c>
      <c r="F79" s="41">
        <f t="shared" si="20"/>
        <v>0</v>
      </c>
      <c r="G79" s="41">
        <f t="shared" si="20"/>
        <v>0</v>
      </c>
      <c r="H79" s="41">
        <f t="shared" si="21"/>
        <v>0</v>
      </c>
      <c r="I79" s="41">
        <f t="shared" si="22"/>
        <v>0</v>
      </c>
      <c r="J79" s="41">
        <f t="shared" si="23"/>
        <v>0</v>
      </c>
      <c r="K79" s="41">
        <f t="shared" si="24"/>
        <v>0</v>
      </c>
      <c r="L79" s="41">
        <f t="shared" si="25"/>
        <v>0</v>
      </c>
      <c r="M79" s="41">
        <f t="shared" ca="1" si="30"/>
        <v>9.3615055412118481E-2</v>
      </c>
      <c r="N79" s="41">
        <f t="shared" ca="1" si="26"/>
        <v>0</v>
      </c>
      <c r="O79" s="88">
        <f t="shared" ca="1" si="27"/>
        <v>0</v>
      </c>
      <c r="P79" s="41">
        <f t="shared" ca="1" si="28"/>
        <v>0</v>
      </c>
      <c r="Q79" s="41">
        <f t="shared" ca="1" si="29"/>
        <v>0</v>
      </c>
      <c r="R79" s="25">
        <f t="shared" ca="1" si="18"/>
        <v>-9.3615055412118481E-2</v>
      </c>
    </row>
    <row r="80" spans="1:18">
      <c r="A80" s="75"/>
      <c r="B80" s="75"/>
      <c r="C80" s="75"/>
      <c r="D80" s="76">
        <f t="shared" si="19"/>
        <v>0</v>
      </c>
      <c r="E80" s="76">
        <f t="shared" si="19"/>
        <v>0</v>
      </c>
      <c r="F80" s="41">
        <f t="shared" si="20"/>
        <v>0</v>
      </c>
      <c r="G80" s="41">
        <f t="shared" si="20"/>
        <v>0</v>
      </c>
      <c r="H80" s="41">
        <f t="shared" si="21"/>
        <v>0</v>
      </c>
      <c r="I80" s="41">
        <f t="shared" si="22"/>
        <v>0</v>
      </c>
      <c r="J80" s="41">
        <f t="shared" si="23"/>
        <v>0</v>
      </c>
      <c r="K80" s="41">
        <f t="shared" si="24"/>
        <v>0</v>
      </c>
      <c r="L80" s="41">
        <f t="shared" si="25"/>
        <v>0</v>
      </c>
      <c r="M80" s="41">
        <f t="shared" ca="1" si="30"/>
        <v>9.3615055412118481E-2</v>
      </c>
      <c r="N80" s="41">
        <f t="shared" ca="1" si="26"/>
        <v>0</v>
      </c>
      <c r="O80" s="88">
        <f t="shared" ca="1" si="27"/>
        <v>0</v>
      </c>
      <c r="P80" s="41">
        <f t="shared" ca="1" si="28"/>
        <v>0</v>
      </c>
      <c r="Q80" s="41">
        <f t="shared" ca="1" si="29"/>
        <v>0</v>
      </c>
      <c r="R80" s="25">
        <f t="shared" ca="1" si="18"/>
        <v>-9.3615055412118481E-2</v>
      </c>
    </row>
    <row r="81" spans="1:18">
      <c r="A81" s="75"/>
      <c r="B81" s="75"/>
      <c r="C81" s="75"/>
      <c r="D81" s="76">
        <f t="shared" si="19"/>
        <v>0</v>
      </c>
      <c r="E81" s="76">
        <f t="shared" si="19"/>
        <v>0</v>
      </c>
      <c r="F81" s="41">
        <f t="shared" si="20"/>
        <v>0</v>
      </c>
      <c r="G81" s="41">
        <f t="shared" si="20"/>
        <v>0</v>
      </c>
      <c r="H81" s="41">
        <f t="shared" si="21"/>
        <v>0</v>
      </c>
      <c r="I81" s="41">
        <f t="shared" si="22"/>
        <v>0</v>
      </c>
      <c r="J81" s="41">
        <f t="shared" si="23"/>
        <v>0</v>
      </c>
      <c r="K81" s="41">
        <f t="shared" si="24"/>
        <v>0</v>
      </c>
      <c r="L81" s="41">
        <f t="shared" si="25"/>
        <v>0</v>
      </c>
      <c r="M81" s="41">
        <f t="shared" ca="1" si="30"/>
        <v>9.3615055412118481E-2</v>
      </c>
      <c r="N81" s="41">
        <f t="shared" ca="1" si="26"/>
        <v>0</v>
      </c>
      <c r="O81" s="88">
        <f t="shared" ca="1" si="27"/>
        <v>0</v>
      </c>
      <c r="P81" s="41">
        <f t="shared" ca="1" si="28"/>
        <v>0</v>
      </c>
      <c r="Q81" s="41">
        <f t="shared" ca="1" si="29"/>
        <v>0</v>
      </c>
      <c r="R81" s="25">
        <f t="shared" ca="1" si="18"/>
        <v>-9.3615055412118481E-2</v>
      </c>
    </row>
    <row r="82" spans="1:18">
      <c r="A82" s="75"/>
      <c r="B82" s="75"/>
      <c r="C82" s="75"/>
      <c r="D82" s="76">
        <f t="shared" si="19"/>
        <v>0</v>
      </c>
      <c r="E82" s="76">
        <f t="shared" si="19"/>
        <v>0</v>
      </c>
      <c r="F82" s="41">
        <f t="shared" si="20"/>
        <v>0</v>
      </c>
      <c r="G82" s="41">
        <f t="shared" si="20"/>
        <v>0</v>
      </c>
      <c r="H82" s="41">
        <f t="shared" si="21"/>
        <v>0</v>
      </c>
      <c r="I82" s="41">
        <f t="shared" si="22"/>
        <v>0</v>
      </c>
      <c r="J82" s="41">
        <f t="shared" si="23"/>
        <v>0</v>
      </c>
      <c r="K82" s="41">
        <f t="shared" si="24"/>
        <v>0</v>
      </c>
      <c r="L82" s="41">
        <f t="shared" si="25"/>
        <v>0</v>
      </c>
      <c r="M82" s="41">
        <f t="shared" ca="1" si="30"/>
        <v>9.3615055412118481E-2</v>
      </c>
      <c r="N82" s="41">
        <f t="shared" ca="1" si="26"/>
        <v>0</v>
      </c>
      <c r="O82" s="88">
        <f t="shared" ca="1" si="27"/>
        <v>0</v>
      </c>
      <c r="P82" s="41">
        <f t="shared" ca="1" si="28"/>
        <v>0</v>
      </c>
      <c r="Q82" s="41">
        <f t="shared" ca="1" si="29"/>
        <v>0</v>
      </c>
      <c r="R82" s="25">
        <f t="shared" ca="1" si="18"/>
        <v>-9.3615055412118481E-2</v>
      </c>
    </row>
    <row r="83" spans="1:18">
      <c r="A83" s="75"/>
      <c r="B83" s="75"/>
      <c r="C83" s="75"/>
      <c r="D83" s="76">
        <f t="shared" si="19"/>
        <v>0</v>
      </c>
      <c r="E83" s="76">
        <f t="shared" si="19"/>
        <v>0</v>
      </c>
      <c r="F83" s="41">
        <f t="shared" si="20"/>
        <v>0</v>
      </c>
      <c r="G83" s="41">
        <f t="shared" si="20"/>
        <v>0</v>
      </c>
      <c r="H83" s="41">
        <f t="shared" si="21"/>
        <v>0</v>
      </c>
      <c r="I83" s="41">
        <f t="shared" si="22"/>
        <v>0</v>
      </c>
      <c r="J83" s="41">
        <f t="shared" si="23"/>
        <v>0</v>
      </c>
      <c r="K83" s="41">
        <f t="shared" si="24"/>
        <v>0</v>
      </c>
      <c r="L83" s="41">
        <f t="shared" si="25"/>
        <v>0</v>
      </c>
      <c r="M83" s="41">
        <f t="shared" ca="1" si="30"/>
        <v>9.3615055412118481E-2</v>
      </c>
      <c r="N83" s="41">
        <f t="shared" ca="1" si="26"/>
        <v>0</v>
      </c>
      <c r="O83" s="88">
        <f t="shared" ca="1" si="27"/>
        <v>0</v>
      </c>
      <c r="P83" s="41">
        <f t="shared" ca="1" si="28"/>
        <v>0</v>
      </c>
      <c r="Q83" s="41">
        <f t="shared" ca="1" si="29"/>
        <v>0</v>
      </c>
      <c r="R83" s="25">
        <f t="shared" ca="1" si="18"/>
        <v>-9.3615055412118481E-2</v>
      </c>
    </row>
    <row r="84" spans="1:18">
      <c r="A84" s="75"/>
      <c r="B84" s="75"/>
      <c r="C84" s="75"/>
      <c r="D84" s="76">
        <f t="shared" si="19"/>
        <v>0</v>
      </c>
      <c r="E84" s="76">
        <f t="shared" si="19"/>
        <v>0</v>
      </c>
      <c r="F84" s="41">
        <f t="shared" si="20"/>
        <v>0</v>
      </c>
      <c r="G84" s="41">
        <f t="shared" si="20"/>
        <v>0</v>
      </c>
      <c r="H84" s="41">
        <f t="shared" si="21"/>
        <v>0</v>
      </c>
      <c r="I84" s="41">
        <f t="shared" si="22"/>
        <v>0</v>
      </c>
      <c r="J84" s="41">
        <f t="shared" si="23"/>
        <v>0</v>
      </c>
      <c r="K84" s="41">
        <f t="shared" si="24"/>
        <v>0</v>
      </c>
      <c r="L84" s="41">
        <f t="shared" si="25"/>
        <v>0</v>
      </c>
      <c r="M84" s="41">
        <f t="shared" ca="1" si="30"/>
        <v>9.3615055412118481E-2</v>
      </c>
      <c r="N84" s="41">
        <f t="shared" ca="1" si="26"/>
        <v>0</v>
      </c>
      <c r="O84" s="88">
        <f t="shared" ca="1" si="27"/>
        <v>0</v>
      </c>
      <c r="P84" s="41">
        <f t="shared" ca="1" si="28"/>
        <v>0</v>
      </c>
      <c r="Q84" s="41">
        <f t="shared" ca="1" si="29"/>
        <v>0</v>
      </c>
      <c r="R84" s="25">
        <f t="shared" ca="1" si="18"/>
        <v>-9.3615055412118481E-2</v>
      </c>
    </row>
    <row r="85" spans="1:18">
      <c r="A85" s="75"/>
      <c r="B85" s="75"/>
      <c r="C85" s="75"/>
      <c r="D85" s="76">
        <f t="shared" si="19"/>
        <v>0</v>
      </c>
      <c r="E85" s="76">
        <f t="shared" si="19"/>
        <v>0</v>
      </c>
      <c r="F85" s="41">
        <f t="shared" si="20"/>
        <v>0</v>
      </c>
      <c r="G85" s="41">
        <f t="shared" si="20"/>
        <v>0</v>
      </c>
      <c r="H85" s="41">
        <f t="shared" si="21"/>
        <v>0</v>
      </c>
      <c r="I85" s="41">
        <f t="shared" si="22"/>
        <v>0</v>
      </c>
      <c r="J85" s="41">
        <f t="shared" si="23"/>
        <v>0</v>
      </c>
      <c r="K85" s="41">
        <f t="shared" si="24"/>
        <v>0</v>
      </c>
      <c r="L85" s="41">
        <f t="shared" si="25"/>
        <v>0</v>
      </c>
      <c r="M85" s="41">
        <f t="shared" ca="1" si="30"/>
        <v>9.3615055412118481E-2</v>
      </c>
      <c r="N85" s="41">
        <f t="shared" ca="1" si="26"/>
        <v>0</v>
      </c>
      <c r="O85" s="88">
        <f t="shared" ca="1" si="27"/>
        <v>0</v>
      </c>
      <c r="P85" s="41">
        <f t="shared" ca="1" si="28"/>
        <v>0</v>
      </c>
      <c r="Q85" s="41">
        <f t="shared" ca="1" si="29"/>
        <v>0</v>
      </c>
      <c r="R85" s="25">
        <f t="shared" ca="1" si="18"/>
        <v>-9.3615055412118481E-2</v>
      </c>
    </row>
    <row r="86" spans="1:18">
      <c r="A86" s="75"/>
      <c r="B86" s="75"/>
      <c r="C86" s="75"/>
      <c r="D86" s="76">
        <f t="shared" si="19"/>
        <v>0</v>
      </c>
      <c r="E86" s="76">
        <f t="shared" si="19"/>
        <v>0</v>
      </c>
      <c r="F86" s="41">
        <f t="shared" si="20"/>
        <v>0</v>
      </c>
      <c r="G86" s="41">
        <f t="shared" si="20"/>
        <v>0</v>
      </c>
      <c r="H86" s="41">
        <f t="shared" si="21"/>
        <v>0</v>
      </c>
      <c r="I86" s="41">
        <f t="shared" si="22"/>
        <v>0</v>
      </c>
      <c r="J86" s="41">
        <f t="shared" si="23"/>
        <v>0</v>
      </c>
      <c r="K86" s="41">
        <f t="shared" si="24"/>
        <v>0</v>
      </c>
      <c r="L86" s="41">
        <f t="shared" si="25"/>
        <v>0</v>
      </c>
      <c r="M86" s="41">
        <f t="shared" ca="1" si="30"/>
        <v>9.3615055412118481E-2</v>
      </c>
      <c r="N86" s="41">
        <f t="shared" ca="1" si="26"/>
        <v>0</v>
      </c>
      <c r="O86" s="88">
        <f t="shared" ca="1" si="27"/>
        <v>0</v>
      </c>
      <c r="P86" s="41">
        <f t="shared" ca="1" si="28"/>
        <v>0</v>
      </c>
      <c r="Q86" s="41">
        <f t="shared" ca="1" si="29"/>
        <v>0</v>
      </c>
      <c r="R86" s="25">
        <f t="shared" ca="1" si="18"/>
        <v>-9.3615055412118481E-2</v>
      </c>
    </row>
    <row r="87" spans="1:18">
      <c r="A87" s="75"/>
      <c r="B87" s="75"/>
      <c r="C87" s="75"/>
      <c r="D87" s="76">
        <f t="shared" si="19"/>
        <v>0</v>
      </c>
      <c r="E87" s="76">
        <f t="shared" si="19"/>
        <v>0</v>
      </c>
      <c r="F87" s="41">
        <f t="shared" si="20"/>
        <v>0</v>
      </c>
      <c r="G87" s="41">
        <f t="shared" si="20"/>
        <v>0</v>
      </c>
      <c r="H87" s="41">
        <f t="shared" si="21"/>
        <v>0</v>
      </c>
      <c r="I87" s="41">
        <f t="shared" si="22"/>
        <v>0</v>
      </c>
      <c r="J87" s="41">
        <f t="shared" si="23"/>
        <v>0</v>
      </c>
      <c r="K87" s="41">
        <f t="shared" si="24"/>
        <v>0</v>
      </c>
      <c r="L87" s="41">
        <f t="shared" si="25"/>
        <v>0</v>
      </c>
      <c r="M87" s="41">
        <f t="shared" ca="1" si="30"/>
        <v>9.3615055412118481E-2</v>
      </c>
      <c r="N87" s="41">
        <f t="shared" ca="1" si="26"/>
        <v>0</v>
      </c>
      <c r="O87" s="88">
        <f t="shared" ca="1" si="27"/>
        <v>0</v>
      </c>
      <c r="P87" s="41">
        <f t="shared" ca="1" si="28"/>
        <v>0</v>
      </c>
      <c r="Q87" s="41">
        <f t="shared" ca="1" si="29"/>
        <v>0</v>
      </c>
      <c r="R87" s="25">
        <f t="shared" ca="1" si="18"/>
        <v>-9.3615055412118481E-2</v>
      </c>
    </row>
    <row r="88" spans="1:18">
      <c r="A88" s="75"/>
      <c r="B88" s="75"/>
      <c r="C88" s="75"/>
      <c r="D88" s="76">
        <f t="shared" si="19"/>
        <v>0</v>
      </c>
      <c r="E88" s="76">
        <f t="shared" si="19"/>
        <v>0</v>
      </c>
      <c r="F88" s="41">
        <f t="shared" si="20"/>
        <v>0</v>
      </c>
      <c r="G88" s="41">
        <f t="shared" si="20"/>
        <v>0</v>
      </c>
      <c r="H88" s="41">
        <f t="shared" si="21"/>
        <v>0</v>
      </c>
      <c r="I88" s="41">
        <f t="shared" si="22"/>
        <v>0</v>
      </c>
      <c r="J88" s="41">
        <f t="shared" si="23"/>
        <v>0</v>
      </c>
      <c r="K88" s="41">
        <f t="shared" si="24"/>
        <v>0</v>
      </c>
      <c r="L88" s="41">
        <f t="shared" si="25"/>
        <v>0</v>
      </c>
      <c r="M88" s="41">
        <f t="shared" ca="1" si="30"/>
        <v>9.3615055412118481E-2</v>
      </c>
      <c r="N88" s="41">
        <f t="shared" ca="1" si="26"/>
        <v>0</v>
      </c>
      <c r="O88" s="88">
        <f t="shared" ca="1" si="27"/>
        <v>0</v>
      </c>
      <c r="P88" s="41">
        <f t="shared" ca="1" si="28"/>
        <v>0</v>
      </c>
      <c r="Q88" s="41">
        <f t="shared" ca="1" si="29"/>
        <v>0</v>
      </c>
      <c r="R88" s="25">
        <f t="shared" ca="1" si="18"/>
        <v>-9.3615055412118481E-2</v>
      </c>
    </row>
    <row r="89" spans="1:18">
      <c r="A89" s="75"/>
      <c r="B89" s="75"/>
      <c r="C89" s="75"/>
      <c r="D89" s="76">
        <f t="shared" si="19"/>
        <v>0</v>
      </c>
      <c r="E89" s="76">
        <f t="shared" si="19"/>
        <v>0</v>
      </c>
      <c r="F89" s="41">
        <f t="shared" si="20"/>
        <v>0</v>
      </c>
      <c r="G89" s="41">
        <f t="shared" si="20"/>
        <v>0</v>
      </c>
      <c r="H89" s="41">
        <f t="shared" si="21"/>
        <v>0</v>
      </c>
      <c r="I89" s="41">
        <f t="shared" si="22"/>
        <v>0</v>
      </c>
      <c r="J89" s="41">
        <f t="shared" si="23"/>
        <v>0</v>
      </c>
      <c r="K89" s="41">
        <f t="shared" si="24"/>
        <v>0</v>
      </c>
      <c r="L89" s="41">
        <f t="shared" si="25"/>
        <v>0</v>
      </c>
      <c r="M89" s="41">
        <f t="shared" ca="1" si="30"/>
        <v>9.3615055412118481E-2</v>
      </c>
      <c r="N89" s="41">
        <f t="shared" ca="1" si="26"/>
        <v>0</v>
      </c>
      <c r="O89" s="88">
        <f t="shared" ca="1" si="27"/>
        <v>0</v>
      </c>
      <c r="P89" s="41">
        <f t="shared" ca="1" si="28"/>
        <v>0</v>
      </c>
      <c r="Q89" s="41">
        <f t="shared" ca="1" si="29"/>
        <v>0</v>
      </c>
      <c r="R89" s="25">
        <f t="shared" ca="1" si="18"/>
        <v>-9.3615055412118481E-2</v>
      </c>
    </row>
    <row r="90" spans="1:18">
      <c r="A90" s="75"/>
      <c r="B90" s="75"/>
      <c r="C90" s="75"/>
      <c r="D90" s="76">
        <f t="shared" si="19"/>
        <v>0</v>
      </c>
      <c r="E90" s="76">
        <f t="shared" si="19"/>
        <v>0</v>
      </c>
      <c r="F90" s="41">
        <f t="shared" si="20"/>
        <v>0</v>
      </c>
      <c r="G90" s="41">
        <f t="shared" si="20"/>
        <v>0</v>
      </c>
      <c r="H90" s="41">
        <f t="shared" si="21"/>
        <v>0</v>
      </c>
      <c r="I90" s="41">
        <f t="shared" si="22"/>
        <v>0</v>
      </c>
      <c r="J90" s="41">
        <f t="shared" si="23"/>
        <v>0</v>
      </c>
      <c r="K90" s="41">
        <f t="shared" si="24"/>
        <v>0</v>
      </c>
      <c r="L90" s="41">
        <f t="shared" si="25"/>
        <v>0</v>
      </c>
      <c r="M90" s="41">
        <f t="shared" ca="1" si="30"/>
        <v>9.3615055412118481E-2</v>
      </c>
      <c r="N90" s="41">
        <f t="shared" ca="1" si="26"/>
        <v>0</v>
      </c>
      <c r="O90" s="88">
        <f t="shared" ca="1" si="27"/>
        <v>0</v>
      </c>
      <c r="P90" s="41">
        <f t="shared" ca="1" si="28"/>
        <v>0</v>
      </c>
      <c r="Q90" s="41">
        <f t="shared" ca="1" si="29"/>
        <v>0</v>
      </c>
      <c r="R90" s="25">
        <f t="shared" ca="1" si="18"/>
        <v>-9.3615055412118481E-2</v>
      </c>
    </row>
    <row r="91" spans="1:18">
      <c r="A91" s="75"/>
      <c r="B91" s="75"/>
      <c r="C91" s="75"/>
      <c r="D91" s="76">
        <f t="shared" si="19"/>
        <v>0</v>
      </c>
      <c r="E91" s="76">
        <f t="shared" si="19"/>
        <v>0</v>
      </c>
      <c r="F91" s="41">
        <f t="shared" si="20"/>
        <v>0</v>
      </c>
      <c r="G91" s="41">
        <f t="shared" si="20"/>
        <v>0</v>
      </c>
      <c r="H91" s="41">
        <f t="shared" si="21"/>
        <v>0</v>
      </c>
      <c r="I91" s="41">
        <f t="shared" si="22"/>
        <v>0</v>
      </c>
      <c r="J91" s="41">
        <f t="shared" si="23"/>
        <v>0</v>
      </c>
      <c r="K91" s="41">
        <f t="shared" si="24"/>
        <v>0</v>
      </c>
      <c r="L91" s="41">
        <f t="shared" si="25"/>
        <v>0</v>
      </c>
      <c r="M91" s="41">
        <f t="shared" ca="1" si="30"/>
        <v>9.3615055412118481E-2</v>
      </c>
      <c r="N91" s="41">
        <f t="shared" ca="1" si="26"/>
        <v>0</v>
      </c>
      <c r="O91" s="88">
        <f t="shared" ca="1" si="27"/>
        <v>0</v>
      </c>
      <c r="P91" s="41">
        <f t="shared" ca="1" si="28"/>
        <v>0</v>
      </c>
      <c r="Q91" s="41">
        <f t="shared" ca="1" si="29"/>
        <v>0</v>
      </c>
      <c r="R91" s="25">
        <f t="shared" ca="1" si="18"/>
        <v>-9.3615055412118481E-2</v>
      </c>
    </row>
    <row r="92" spans="1:18">
      <c r="A92" s="75"/>
      <c r="B92" s="75"/>
      <c r="C92" s="75"/>
      <c r="D92" s="76">
        <f t="shared" si="19"/>
        <v>0</v>
      </c>
      <c r="E92" s="76">
        <f t="shared" si="19"/>
        <v>0</v>
      </c>
      <c r="F92" s="41">
        <f t="shared" si="20"/>
        <v>0</v>
      </c>
      <c r="G92" s="41">
        <f t="shared" si="20"/>
        <v>0</v>
      </c>
      <c r="H92" s="41">
        <f t="shared" si="21"/>
        <v>0</v>
      </c>
      <c r="I92" s="41">
        <f t="shared" si="22"/>
        <v>0</v>
      </c>
      <c r="J92" s="41">
        <f t="shared" si="23"/>
        <v>0</v>
      </c>
      <c r="K92" s="41">
        <f t="shared" si="24"/>
        <v>0</v>
      </c>
      <c r="L92" s="41">
        <f t="shared" si="25"/>
        <v>0</v>
      </c>
      <c r="M92" s="41">
        <f t="shared" ca="1" si="30"/>
        <v>9.3615055412118481E-2</v>
      </c>
      <c r="N92" s="41">
        <f t="shared" ca="1" si="26"/>
        <v>0</v>
      </c>
      <c r="O92" s="88">
        <f t="shared" ca="1" si="27"/>
        <v>0</v>
      </c>
      <c r="P92" s="41">
        <f t="shared" ca="1" si="28"/>
        <v>0</v>
      </c>
      <c r="Q92" s="41">
        <f t="shared" ca="1" si="29"/>
        <v>0</v>
      </c>
      <c r="R92" s="25">
        <f t="shared" ca="1" si="18"/>
        <v>-9.3615055412118481E-2</v>
      </c>
    </row>
    <row r="93" spans="1:18">
      <c r="A93" s="75"/>
      <c r="B93" s="75"/>
      <c r="C93" s="75"/>
      <c r="D93" s="76">
        <f t="shared" si="19"/>
        <v>0</v>
      </c>
      <c r="E93" s="76">
        <f t="shared" si="19"/>
        <v>0</v>
      </c>
      <c r="F93" s="41">
        <f t="shared" si="20"/>
        <v>0</v>
      </c>
      <c r="G93" s="41">
        <f t="shared" si="20"/>
        <v>0</v>
      </c>
      <c r="H93" s="41">
        <f t="shared" si="21"/>
        <v>0</v>
      </c>
      <c r="I93" s="41">
        <f t="shared" si="22"/>
        <v>0</v>
      </c>
      <c r="J93" s="41">
        <f t="shared" si="23"/>
        <v>0</v>
      </c>
      <c r="K93" s="41">
        <f t="shared" si="24"/>
        <v>0</v>
      </c>
      <c r="L93" s="41">
        <f t="shared" si="25"/>
        <v>0</v>
      </c>
      <c r="M93" s="41">
        <f t="shared" ca="1" si="30"/>
        <v>9.3615055412118481E-2</v>
      </c>
      <c r="N93" s="41">
        <f t="shared" ca="1" si="26"/>
        <v>0</v>
      </c>
      <c r="O93" s="88">
        <f t="shared" ca="1" si="27"/>
        <v>0</v>
      </c>
      <c r="P93" s="41">
        <f t="shared" ca="1" si="28"/>
        <v>0</v>
      </c>
      <c r="Q93" s="41">
        <f t="shared" ca="1" si="29"/>
        <v>0</v>
      </c>
      <c r="R93" s="25">
        <f t="shared" ca="1" si="18"/>
        <v>-9.3615055412118481E-2</v>
      </c>
    </row>
    <row r="94" spans="1:18">
      <c r="A94" s="75"/>
      <c r="B94" s="75"/>
      <c r="C94" s="75"/>
      <c r="D94" s="76">
        <f t="shared" si="19"/>
        <v>0</v>
      </c>
      <c r="E94" s="76">
        <f t="shared" si="19"/>
        <v>0</v>
      </c>
      <c r="F94" s="41">
        <f t="shared" si="20"/>
        <v>0</v>
      </c>
      <c r="G94" s="41">
        <f t="shared" si="20"/>
        <v>0</v>
      </c>
      <c r="H94" s="41">
        <f t="shared" si="21"/>
        <v>0</v>
      </c>
      <c r="I94" s="41">
        <f t="shared" si="22"/>
        <v>0</v>
      </c>
      <c r="J94" s="41">
        <f t="shared" si="23"/>
        <v>0</v>
      </c>
      <c r="K94" s="41">
        <f t="shared" si="24"/>
        <v>0</v>
      </c>
      <c r="L94" s="41">
        <f t="shared" si="25"/>
        <v>0</v>
      </c>
      <c r="M94" s="41">
        <f t="shared" ca="1" si="30"/>
        <v>9.3615055412118481E-2</v>
      </c>
      <c r="N94" s="41">
        <f t="shared" ca="1" si="26"/>
        <v>0</v>
      </c>
      <c r="O94" s="88">
        <f t="shared" ca="1" si="27"/>
        <v>0</v>
      </c>
      <c r="P94" s="41">
        <f t="shared" ca="1" si="28"/>
        <v>0</v>
      </c>
      <c r="Q94" s="41">
        <f t="shared" ca="1" si="29"/>
        <v>0</v>
      </c>
      <c r="R94" s="25">
        <f t="shared" ca="1" si="18"/>
        <v>-9.3615055412118481E-2</v>
      </c>
    </row>
    <row r="95" spans="1:18">
      <c r="A95" s="75"/>
      <c r="B95" s="75"/>
      <c r="C95" s="75"/>
      <c r="D95" s="76">
        <f t="shared" si="19"/>
        <v>0</v>
      </c>
      <c r="E95" s="76">
        <f t="shared" si="19"/>
        <v>0</v>
      </c>
      <c r="F95" s="41">
        <f t="shared" si="20"/>
        <v>0</v>
      </c>
      <c r="G95" s="41">
        <f t="shared" si="20"/>
        <v>0</v>
      </c>
      <c r="H95" s="41">
        <f t="shared" si="21"/>
        <v>0</v>
      </c>
      <c r="I95" s="41">
        <f t="shared" si="22"/>
        <v>0</v>
      </c>
      <c r="J95" s="41">
        <f t="shared" si="23"/>
        <v>0</v>
      </c>
      <c r="K95" s="41">
        <f t="shared" si="24"/>
        <v>0</v>
      </c>
      <c r="L95" s="41">
        <f t="shared" si="25"/>
        <v>0</v>
      </c>
      <c r="M95" s="41">
        <f t="shared" ca="1" si="30"/>
        <v>9.3615055412118481E-2</v>
      </c>
      <c r="N95" s="41">
        <f t="shared" ca="1" si="26"/>
        <v>0</v>
      </c>
      <c r="O95" s="88">
        <f t="shared" ca="1" si="27"/>
        <v>0</v>
      </c>
      <c r="P95" s="41">
        <f t="shared" ca="1" si="28"/>
        <v>0</v>
      </c>
      <c r="Q95" s="41">
        <f t="shared" ca="1" si="29"/>
        <v>0</v>
      </c>
      <c r="R95" s="25">
        <f t="shared" ca="1" si="18"/>
        <v>-9.3615055412118481E-2</v>
      </c>
    </row>
    <row r="96" spans="1:18">
      <c r="A96" s="75"/>
      <c r="B96" s="75"/>
      <c r="C96" s="75"/>
      <c r="D96" s="76">
        <f t="shared" si="19"/>
        <v>0</v>
      </c>
      <c r="E96" s="76">
        <f t="shared" si="19"/>
        <v>0</v>
      </c>
      <c r="F96" s="41">
        <f t="shared" si="20"/>
        <v>0</v>
      </c>
      <c r="G96" s="41">
        <f t="shared" si="20"/>
        <v>0</v>
      </c>
      <c r="H96" s="41">
        <f t="shared" si="21"/>
        <v>0</v>
      </c>
      <c r="I96" s="41">
        <f t="shared" si="22"/>
        <v>0</v>
      </c>
      <c r="J96" s="41">
        <f t="shared" si="23"/>
        <v>0</v>
      </c>
      <c r="K96" s="41">
        <f t="shared" si="24"/>
        <v>0</v>
      </c>
      <c r="L96" s="41">
        <f t="shared" si="25"/>
        <v>0</v>
      </c>
      <c r="M96" s="41">
        <f t="shared" ca="1" si="30"/>
        <v>9.3615055412118481E-2</v>
      </c>
      <c r="N96" s="41">
        <f t="shared" ca="1" si="26"/>
        <v>0</v>
      </c>
      <c r="O96" s="88">
        <f t="shared" ca="1" si="27"/>
        <v>0</v>
      </c>
      <c r="P96" s="41">
        <f t="shared" ca="1" si="28"/>
        <v>0</v>
      </c>
      <c r="Q96" s="41">
        <f t="shared" ca="1" si="29"/>
        <v>0</v>
      </c>
      <c r="R96" s="25">
        <f t="shared" ca="1" si="18"/>
        <v>-9.3615055412118481E-2</v>
      </c>
    </row>
    <row r="97" spans="1:18">
      <c r="A97" s="75"/>
      <c r="B97" s="75"/>
      <c r="C97" s="75"/>
      <c r="D97" s="76">
        <f t="shared" si="19"/>
        <v>0</v>
      </c>
      <c r="E97" s="76">
        <f t="shared" si="19"/>
        <v>0</v>
      </c>
      <c r="F97" s="41">
        <f t="shared" si="20"/>
        <v>0</v>
      </c>
      <c r="G97" s="41">
        <f t="shared" si="20"/>
        <v>0</v>
      </c>
      <c r="H97" s="41">
        <f t="shared" si="21"/>
        <v>0</v>
      </c>
      <c r="I97" s="41">
        <f t="shared" si="22"/>
        <v>0</v>
      </c>
      <c r="J97" s="41">
        <f t="shared" si="23"/>
        <v>0</v>
      </c>
      <c r="K97" s="41">
        <f t="shared" si="24"/>
        <v>0</v>
      </c>
      <c r="L97" s="41">
        <f t="shared" si="25"/>
        <v>0</v>
      </c>
      <c r="M97" s="41">
        <f t="shared" ca="1" si="30"/>
        <v>9.3615055412118481E-2</v>
      </c>
      <c r="N97" s="41">
        <f t="shared" ca="1" si="26"/>
        <v>0</v>
      </c>
      <c r="O97" s="88">
        <f t="shared" ca="1" si="27"/>
        <v>0</v>
      </c>
      <c r="P97" s="41">
        <f t="shared" ca="1" si="28"/>
        <v>0</v>
      </c>
      <c r="Q97" s="41">
        <f t="shared" ca="1" si="29"/>
        <v>0</v>
      </c>
      <c r="R97" s="25">
        <f t="shared" ca="1" si="18"/>
        <v>-9.3615055412118481E-2</v>
      </c>
    </row>
    <row r="98" spans="1:18">
      <c r="A98" s="75"/>
      <c r="B98" s="75"/>
      <c r="C98" s="75"/>
      <c r="D98" s="76">
        <f t="shared" si="19"/>
        <v>0</v>
      </c>
      <c r="E98" s="76">
        <f t="shared" si="19"/>
        <v>0</v>
      </c>
      <c r="F98" s="41">
        <f t="shared" si="20"/>
        <v>0</v>
      </c>
      <c r="G98" s="41">
        <f t="shared" si="20"/>
        <v>0</v>
      </c>
      <c r="H98" s="41">
        <f t="shared" si="21"/>
        <v>0</v>
      </c>
      <c r="I98" s="41">
        <f t="shared" si="22"/>
        <v>0</v>
      </c>
      <c r="J98" s="41">
        <f t="shared" si="23"/>
        <v>0</v>
      </c>
      <c r="K98" s="41">
        <f t="shared" si="24"/>
        <v>0</v>
      </c>
      <c r="L98" s="41">
        <f t="shared" si="25"/>
        <v>0</v>
      </c>
      <c r="M98" s="41">
        <f t="shared" ca="1" si="30"/>
        <v>9.3615055412118481E-2</v>
      </c>
      <c r="N98" s="41">
        <f t="shared" ca="1" si="26"/>
        <v>0</v>
      </c>
      <c r="O98" s="88">
        <f t="shared" ca="1" si="27"/>
        <v>0</v>
      </c>
      <c r="P98" s="41">
        <f t="shared" ca="1" si="28"/>
        <v>0</v>
      </c>
      <c r="Q98" s="41">
        <f t="shared" ca="1" si="29"/>
        <v>0</v>
      </c>
      <c r="R98" s="25">
        <f t="shared" ca="1" si="18"/>
        <v>-9.3615055412118481E-2</v>
      </c>
    </row>
    <row r="99" spans="1:18">
      <c r="A99" s="75"/>
      <c r="B99" s="75"/>
      <c r="C99" s="75"/>
      <c r="D99" s="76">
        <f t="shared" si="19"/>
        <v>0</v>
      </c>
      <c r="E99" s="76">
        <f t="shared" si="19"/>
        <v>0</v>
      </c>
      <c r="F99" s="41">
        <f t="shared" si="20"/>
        <v>0</v>
      </c>
      <c r="G99" s="41">
        <f t="shared" si="20"/>
        <v>0</v>
      </c>
      <c r="H99" s="41">
        <f t="shared" si="21"/>
        <v>0</v>
      </c>
      <c r="I99" s="41">
        <f t="shared" si="22"/>
        <v>0</v>
      </c>
      <c r="J99" s="41">
        <f t="shared" si="23"/>
        <v>0</v>
      </c>
      <c r="K99" s="41">
        <f t="shared" si="24"/>
        <v>0</v>
      </c>
      <c r="L99" s="41">
        <f t="shared" si="25"/>
        <v>0</v>
      </c>
      <c r="M99" s="41">
        <f t="shared" ca="1" si="30"/>
        <v>9.3615055412118481E-2</v>
      </c>
      <c r="N99" s="41">
        <f t="shared" ca="1" si="26"/>
        <v>0</v>
      </c>
      <c r="O99" s="88">
        <f t="shared" ca="1" si="27"/>
        <v>0</v>
      </c>
      <c r="P99" s="41">
        <f t="shared" ca="1" si="28"/>
        <v>0</v>
      </c>
      <c r="Q99" s="41">
        <f t="shared" ca="1" si="29"/>
        <v>0</v>
      </c>
      <c r="R99" s="25">
        <f t="shared" ca="1" si="18"/>
        <v>-9.3615055412118481E-2</v>
      </c>
    </row>
    <row r="100" spans="1:18">
      <c r="A100" s="75"/>
      <c r="B100" s="75"/>
      <c r="C100" s="75"/>
      <c r="D100" s="76">
        <f t="shared" si="19"/>
        <v>0</v>
      </c>
      <c r="E100" s="76">
        <f t="shared" si="19"/>
        <v>0</v>
      </c>
      <c r="F100" s="41">
        <f t="shared" si="20"/>
        <v>0</v>
      </c>
      <c r="G100" s="41">
        <f t="shared" si="20"/>
        <v>0</v>
      </c>
      <c r="H100" s="41">
        <f t="shared" si="21"/>
        <v>0</v>
      </c>
      <c r="I100" s="41">
        <f t="shared" si="22"/>
        <v>0</v>
      </c>
      <c r="J100" s="41">
        <f t="shared" si="23"/>
        <v>0</v>
      </c>
      <c r="K100" s="41">
        <f t="shared" si="24"/>
        <v>0</v>
      </c>
      <c r="L100" s="41">
        <f t="shared" si="25"/>
        <v>0</v>
      </c>
      <c r="M100" s="41">
        <f t="shared" ca="1" si="30"/>
        <v>9.3615055412118481E-2</v>
      </c>
      <c r="N100" s="41">
        <f t="shared" ca="1" si="26"/>
        <v>0</v>
      </c>
      <c r="O100" s="88">
        <f t="shared" ca="1" si="27"/>
        <v>0</v>
      </c>
      <c r="P100" s="41">
        <f t="shared" ca="1" si="28"/>
        <v>0</v>
      </c>
      <c r="Q100" s="41">
        <f t="shared" ca="1" si="29"/>
        <v>0</v>
      </c>
      <c r="R100" s="25">
        <f t="shared" ca="1" si="18"/>
        <v>-9.3615055412118481E-2</v>
      </c>
    </row>
    <row r="101" spans="1:18">
      <c r="A101" s="75"/>
      <c r="B101" s="75"/>
      <c r="C101" s="75"/>
      <c r="D101" s="76">
        <f t="shared" si="19"/>
        <v>0</v>
      </c>
      <c r="E101" s="76">
        <f t="shared" si="19"/>
        <v>0</v>
      </c>
      <c r="F101" s="41">
        <f t="shared" si="20"/>
        <v>0</v>
      </c>
      <c r="G101" s="41">
        <f t="shared" si="20"/>
        <v>0</v>
      </c>
      <c r="H101" s="41">
        <f t="shared" si="21"/>
        <v>0</v>
      </c>
      <c r="I101" s="41">
        <f t="shared" si="22"/>
        <v>0</v>
      </c>
      <c r="J101" s="41">
        <f t="shared" si="23"/>
        <v>0</v>
      </c>
      <c r="K101" s="41">
        <f t="shared" si="24"/>
        <v>0</v>
      </c>
      <c r="L101" s="41">
        <f t="shared" si="25"/>
        <v>0</v>
      </c>
      <c r="M101" s="41">
        <f t="shared" ca="1" si="30"/>
        <v>9.3615055412118481E-2</v>
      </c>
      <c r="N101" s="41">
        <f t="shared" ca="1" si="26"/>
        <v>0</v>
      </c>
      <c r="O101" s="88">
        <f t="shared" ca="1" si="27"/>
        <v>0</v>
      </c>
      <c r="P101" s="41">
        <f t="shared" ca="1" si="28"/>
        <v>0</v>
      </c>
      <c r="Q101" s="41">
        <f t="shared" ca="1" si="29"/>
        <v>0</v>
      </c>
      <c r="R101" s="25">
        <f t="shared" ca="1" si="18"/>
        <v>-9.3615055412118481E-2</v>
      </c>
    </row>
    <row r="102" spans="1:18">
      <c r="A102" s="75"/>
      <c r="B102" s="75"/>
      <c r="C102" s="75"/>
      <c r="D102" s="76">
        <f t="shared" si="19"/>
        <v>0</v>
      </c>
      <c r="E102" s="76">
        <f t="shared" si="19"/>
        <v>0</v>
      </c>
      <c r="F102" s="41">
        <f t="shared" si="20"/>
        <v>0</v>
      </c>
      <c r="G102" s="41">
        <f t="shared" si="20"/>
        <v>0</v>
      </c>
      <c r="H102" s="41">
        <f t="shared" si="21"/>
        <v>0</v>
      </c>
      <c r="I102" s="41">
        <f t="shared" si="22"/>
        <v>0</v>
      </c>
      <c r="J102" s="41">
        <f t="shared" si="23"/>
        <v>0</v>
      </c>
      <c r="K102" s="41">
        <f t="shared" si="24"/>
        <v>0</v>
      </c>
      <c r="L102" s="41">
        <f t="shared" si="25"/>
        <v>0</v>
      </c>
      <c r="M102" s="41">
        <f t="shared" ca="1" si="30"/>
        <v>9.3615055412118481E-2</v>
      </c>
      <c r="N102" s="41">
        <f t="shared" ca="1" si="26"/>
        <v>0</v>
      </c>
      <c r="O102" s="88">
        <f t="shared" ca="1" si="27"/>
        <v>0</v>
      </c>
      <c r="P102" s="41">
        <f t="shared" ca="1" si="28"/>
        <v>0</v>
      </c>
      <c r="Q102" s="41">
        <f t="shared" ca="1" si="29"/>
        <v>0</v>
      </c>
      <c r="R102" s="25">
        <f t="shared" ca="1" si="18"/>
        <v>-9.3615055412118481E-2</v>
      </c>
    </row>
    <row r="103" spans="1:18">
      <c r="A103" s="75"/>
      <c r="B103" s="75"/>
      <c r="C103" s="75"/>
      <c r="D103" s="76">
        <f t="shared" si="19"/>
        <v>0</v>
      </c>
      <c r="E103" s="76">
        <f t="shared" si="19"/>
        <v>0</v>
      </c>
      <c r="F103" s="41">
        <f t="shared" si="20"/>
        <v>0</v>
      </c>
      <c r="G103" s="41">
        <f t="shared" si="20"/>
        <v>0</v>
      </c>
      <c r="H103" s="41">
        <f t="shared" si="21"/>
        <v>0</v>
      </c>
      <c r="I103" s="41">
        <f t="shared" si="22"/>
        <v>0</v>
      </c>
      <c r="J103" s="41">
        <f t="shared" si="23"/>
        <v>0</v>
      </c>
      <c r="K103" s="41">
        <f t="shared" si="24"/>
        <v>0</v>
      </c>
      <c r="L103" s="41">
        <f t="shared" si="25"/>
        <v>0</v>
      </c>
      <c r="M103" s="41">
        <f t="shared" ca="1" si="30"/>
        <v>9.3615055412118481E-2</v>
      </c>
      <c r="N103" s="41">
        <f t="shared" ca="1" si="26"/>
        <v>0</v>
      </c>
      <c r="O103" s="88">
        <f t="shared" ca="1" si="27"/>
        <v>0</v>
      </c>
      <c r="P103" s="41">
        <f t="shared" ca="1" si="28"/>
        <v>0</v>
      </c>
      <c r="Q103" s="41">
        <f t="shared" ca="1" si="29"/>
        <v>0</v>
      </c>
      <c r="R103" s="25">
        <f t="shared" ca="1" si="18"/>
        <v>-9.3615055412118481E-2</v>
      </c>
    </row>
    <row r="104" spans="1:18">
      <c r="A104" s="75"/>
      <c r="B104" s="75"/>
      <c r="C104" s="75"/>
      <c r="D104" s="76">
        <f t="shared" si="19"/>
        <v>0</v>
      </c>
      <c r="E104" s="76">
        <f t="shared" si="19"/>
        <v>0</v>
      </c>
      <c r="F104" s="41">
        <f t="shared" si="20"/>
        <v>0</v>
      </c>
      <c r="G104" s="41">
        <f t="shared" si="20"/>
        <v>0</v>
      </c>
      <c r="H104" s="41">
        <f t="shared" si="21"/>
        <v>0</v>
      </c>
      <c r="I104" s="41">
        <f t="shared" si="22"/>
        <v>0</v>
      </c>
      <c r="J104" s="41">
        <f t="shared" si="23"/>
        <v>0</v>
      </c>
      <c r="K104" s="41">
        <f t="shared" si="24"/>
        <v>0</v>
      </c>
      <c r="L104" s="41">
        <f t="shared" si="25"/>
        <v>0</v>
      </c>
      <c r="M104" s="41">
        <f t="shared" ca="1" si="30"/>
        <v>9.3615055412118481E-2</v>
      </c>
      <c r="N104" s="41">
        <f t="shared" ca="1" si="26"/>
        <v>0</v>
      </c>
      <c r="O104" s="88">
        <f t="shared" ca="1" si="27"/>
        <v>0</v>
      </c>
      <c r="P104" s="41">
        <f t="shared" ca="1" si="28"/>
        <v>0</v>
      </c>
      <c r="Q104" s="41">
        <f t="shared" ca="1" si="29"/>
        <v>0</v>
      </c>
      <c r="R104" s="25">
        <f t="shared" ca="1" si="18"/>
        <v>-9.3615055412118481E-2</v>
      </c>
    </row>
    <row r="105" spans="1:18">
      <c r="A105" s="75"/>
      <c r="B105" s="75"/>
      <c r="C105" s="75"/>
      <c r="D105" s="76">
        <f t="shared" si="19"/>
        <v>0</v>
      </c>
      <c r="E105" s="76">
        <f t="shared" si="19"/>
        <v>0</v>
      </c>
      <c r="F105" s="41">
        <f t="shared" si="20"/>
        <v>0</v>
      </c>
      <c r="G105" s="41">
        <f t="shared" si="20"/>
        <v>0</v>
      </c>
      <c r="H105" s="41">
        <f t="shared" si="21"/>
        <v>0</v>
      </c>
      <c r="I105" s="41">
        <f t="shared" si="22"/>
        <v>0</v>
      </c>
      <c r="J105" s="41">
        <f t="shared" si="23"/>
        <v>0</v>
      </c>
      <c r="K105" s="41">
        <f t="shared" si="24"/>
        <v>0</v>
      </c>
      <c r="L105" s="41">
        <f t="shared" si="25"/>
        <v>0</v>
      </c>
      <c r="M105" s="41">
        <f t="shared" ca="1" si="30"/>
        <v>9.3615055412118481E-2</v>
      </c>
      <c r="N105" s="41">
        <f t="shared" ca="1" si="26"/>
        <v>0</v>
      </c>
      <c r="O105" s="88">
        <f t="shared" ca="1" si="27"/>
        <v>0</v>
      </c>
      <c r="P105" s="41">
        <f t="shared" ca="1" si="28"/>
        <v>0</v>
      </c>
      <c r="Q105" s="41">
        <f t="shared" ca="1" si="29"/>
        <v>0</v>
      </c>
      <c r="R105" s="25">
        <f t="shared" ca="1" si="18"/>
        <v>-9.3615055412118481E-2</v>
      </c>
    </row>
    <row r="106" spans="1:18">
      <c r="A106" s="75"/>
      <c r="B106" s="75"/>
      <c r="C106" s="75"/>
      <c r="D106" s="76">
        <f t="shared" si="19"/>
        <v>0</v>
      </c>
      <c r="E106" s="76">
        <f t="shared" si="19"/>
        <v>0</v>
      </c>
      <c r="F106" s="41">
        <f t="shared" si="20"/>
        <v>0</v>
      </c>
      <c r="G106" s="41">
        <f t="shared" si="20"/>
        <v>0</v>
      </c>
      <c r="H106" s="41">
        <f t="shared" si="21"/>
        <v>0</v>
      </c>
      <c r="I106" s="41">
        <f t="shared" si="22"/>
        <v>0</v>
      </c>
      <c r="J106" s="41">
        <f t="shared" si="23"/>
        <v>0</v>
      </c>
      <c r="K106" s="41">
        <f t="shared" si="24"/>
        <v>0</v>
      </c>
      <c r="L106" s="41">
        <f t="shared" si="25"/>
        <v>0</v>
      </c>
      <c r="M106" s="41">
        <f t="shared" ca="1" si="30"/>
        <v>9.3615055412118481E-2</v>
      </c>
      <c r="N106" s="41">
        <f t="shared" ca="1" si="26"/>
        <v>0</v>
      </c>
      <c r="O106" s="88">
        <f t="shared" ca="1" si="27"/>
        <v>0</v>
      </c>
      <c r="P106" s="41">
        <f t="shared" ca="1" si="28"/>
        <v>0</v>
      </c>
      <c r="Q106" s="41">
        <f t="shared" ca="1" si="29"/>
        <v>0</v>
      </c>
      <c r="R106" s="25">
        <f t="shared" ca="1" si="18"/>
        <v>-9.3615055412118481E-2</v>
      </c>
    </row>
    <row r="107" spans="1:18">
      <c r="A107" s="75"/>
      <c r="B107" s="75"/>
      <c r="C107" s="75"/>
      <c r="D107" s="76">
        <f t="shared" si="19"/>
        <v>0</v>
      </c>
      <c r="E107" s="76">
        <f t="shared" si="19"/>
        <v>0</v>
      </c>
      <c r="F107" s="41">
        <f t="shared" si="20"/>
        <v>0</v>
      </c>
      <c r="G107" s="41">
        <f t="shared" si="20"/>
        <v>0</v>
      </c>
      <c r="H107" s="41">
        <f t="shared" si="21"/>
        <v>0</v>
      </c>
      <c r="I107" s="41">
        <f t="shared" si="22"/>
        <v>0</v>
      </c>
      <c r="J107" s="41">
        <f t="shared" si="23"/>
        <v>0</v>
      </c>
      <c r="K107" s="41">
        <f t="shared" si="24"/>
        <v>0</v>
      </c>
      <c r="L107" s="41">
        <f t="shared" si="25"/>
        <v>0</v>
      </c>
      <c r="M107" s="41">
        <f t="shared" ca="1" si="30"/>
        <v>9.3615055412118481E-2</v>
      </c>
      <c r="N107" s="41">
        <f t="shared" ca="1" si="26"/>
        <v>0</v>
      </c>
      <c r="O107" s="88">
        <f t="shared" ca="1" si="27"/>
        <v>0</v>
      </c>
      <c r="P107" s="41">
        <f t="shared" ca="1" si="28"/>
        <v>0</v>
      </c>
      <c r="Q107" s="41">
        <f t="shared" ca="1" si="29"/>
        <v>0</v>
      </c>
      <c r="R107" s="25">
        <f t="shared" ca="1" si="18"/>
        <v>-9.3615055412118481E-2</v>
      </c>
    </row>
    <row r="108" spans="1:18">
      <c r="A108" s="75"/>
      <c r="B108" s="75"/>
      <c r="C108" s="75"/>
      <c r="D108" s="76">
        <f t="shared" si="19"/>
        <v>0</v>
      </c>
      <c r="E108" s="76">
        <f t="shared" si="19"/>
        <v>0</v>
      </c>
      <c r="F108" s="41">
        <f t="shared" si="20"/>
        <v>0</v>
      </c>
      <c r="G108" s="41">
        <f t="shared" si="20"/>
        <v>0</v>
      </c>
      <c r="H108" s="41">
        <f t="shared" si="21"/>
        <v>0</v>
      </c>
      <c r="I108" s="41">
        <f t="shared" si="22"/>
        <v>0</v>
      </c>
      <c r="J108" s="41">
        <f t="shared" si="23"/>
        <v>0</v>
      </c>
      <c r="K108" s="41">
        <f t="shared" si="24"/>
        <v>0</v>
      </c>
      <c r="L108" s="41">
        <f t="shared" si="25"/>
        <v>0</v>
      </c>
      <c r="M108" s="41">
        <f t="shared" ca="1" si="30"/>
        <v>9.3615055412118481E-2</v>
      </c>
      <c r="N108" s="41">
        <f t="shared" ca="1" si="26"/>
        <v>0</v>
      </c>
      <c r="O108" s="88">
        <f t="shared" ca="1" si="27"/>
        <v>0</v>
      </c>
      <c r="P108" s="41">
        <f t="shared" ca="1" si="28"/>
        <v>0</v>
      </c>
      <c r="Q108" s="41">
        <f t="shared" ca="1" si="29"/>
        <v>0</v>
      </c>
      <c r="R108" s="25">
        <f t="shared" ca="1" si="18"/>
        <v>-9.3615055412118481E-2</v>
      </c>
    </row>
    <row r="109" spans="1:18">
      <c r="A109" s="75"/>
      <c r="B109" s="75"/>
      <c r="C109" s="75"/>
      <c r="D109" s="76">
        <f t="shared" si="19"/>
        <v>0</v>
      </c>
      <c r="E109" s="76">
        <f t="shared" si="19"/>
        <v>0</v>
      </c>
      <c r="F109" s="41">
        <f t="shared" si="20"/>
        <v>0</v>
      </c>
      <c r="G109" s="41">
        <f t="shared" si="20"/>
        <v>0</v>
      </c>
      <c r="H109" s="41">
        <f t="shared" si="21"/>
        <v>0</v>
      </c>
      <c r="I109" s="41">
        <f t="shared" si="22"/>
        <v>0</v>
      </c>
      <c r="J109" s="41">
        <f t="shared" si="23"/>
        <v>0</v>
      </c>
      <c r="K109" s="41">
        <f t="shared" si="24"/>
        <v>0</v>
      </c>
      <c r="L109" s="41">
        <f t="shared" si="25"/>
        <v>0</v>
      </c>
      <c r="M109" s="41">
        <f t="shared" ca="1" si="30"/>
        <v>9.3615055412118481E-2</v>
      </c>
      <c r="N109" s="41">
        <f t="shared" ca="1" si="26"/>
        <v>0</v>
      </c>
      <c r="O109" s="88">
        <f t="shared" ca="1" si="27"/>
        <v>0</v>
      </c>
      <c r="P109" s="41">
        <f t="shared" ca="1" si="28"/>
        <v>0</v>
      </c>
      <c r="Q109" s="41">
        <f t="shared" ca="1" si="29"/>
        <v>0</v>
      </c>
      <c r="R109" s="25">
        <f t="shared" ca="1" si="18"/>
        <v>-9.3615055412118481E-2</v>
      </c>
    </row>
    <row r="110" spans="1:18">
      <c r="A110" s="75"/>
      <c r="B110" s="75"/>
      <c r="C110" s="75"/>
      <c r="D110" s="76">
        <f t="shared" si="19"/>
        <v>0</v>
      </c>
      <c r="E110" s="76">
        <f t="shared" si="19"/>
        <v>0</v>
      </c>
      <c r="F110" s="41">
        <f t="shared" si="20"/>
        <v>0</v>
      </c>
      <c r="G110" s="41">
        <f t="shared" si="20"/>
        <v>0</v>
      </c>
      <c r="H110" s="41">
        <f t="shared" si="21"/>
        <v>0</v>
      </c>
      <c r="I110" s="41">
        <f t="shared" si="22"/>
        <v>0</v>
      </c>
      <c r="J110" s="41">
        <f t="shared" si="23"/>
        <v>0</v>
      </c>
      <c r="K110" s="41">
        <f t="shared" si="24"/>
        <v>0</v>
      </c>
      <c r="L110" s="41">
        <f t="shared" si="25"/>
        <v>0</v>
      </c>
      <c r="M110" s="41">
        <f t="shared" ca="1" si="30"/>
        <v>9.3615055412118481E-2</v>
      </c>
      <c r="N110" s="41">
        <f t="shared" ca="1" si="26"/>
        <v>0</v>
      </c>
      <c r="O110" s="88">
        <f t="shared" ca="1" si="27"/>
        <v>0</v>
      </c>
      <c r="P110" s="41">
        <f t="shared" ca="1" si="28"/>
        <v>0</v>
      </c>
      <c r="Q110" s="41">
        <f t="shared" ca="1" si="29"/>
        <v>0</v>
      </c>
      <c r="R110" s="25">
        <f t="shared" ca="1" si="18"/>
        <v>-9.3615055412118481E-2</v>
      </c>
    </row>
    <row r="111" spans="1:18">
      <c r="A111" s="75"/>
      <c r="B111" s="75"/>
      <c r="C111" s="75"/>
      <c r="D111" s="76">
        <f t="shared" si="19"/>
        <v>0</v>
      </c>
      <c r="E111" s="76">
        <f t="shared" si="19"/>
        <v>0</v>
      </c>
      <c r="F111" s="41">
        <f t="shared" si="20"/>
        <v>0</v>
      </c>
      <c r="G111" s="41">
        <f t="shared" si="20"/>
        <v>0</v>
      </c>
      <c r="H111" s="41">
        <f t="shared" si="21"/>
        <v>0</v>
      </c>
      <c r="I111" s="41">
        <f t="shared" si="22"/>
        <v>0</v>
      </c>
      <c r="J111" s="41">
        <f t="shared" si="23"/>
        <v>0</v>
      </c>
      <c r="K111" s="41">
        <f t="shared" si="24"/>
        <v>0</v>
      </c>
      <c r="L111" s="41">
        <f t="shared" si="25"/>
        <v>0</v>
      </c>
      <c r="M111" s="41">
        <f t="shared" ca="1" si="30"/>
        <v>9.3615055412118481E-2</v>
      </c>
      <c r="N111" s="41">
        <f t="shared" ca="1" si="26"/>
        <v>0</v>
      </c>
      <c r="O111" s="88">
        <f t="shared" ca="1" si="27"/>
        <v>0</v>
      </c>
      <c r="P111" s="41">
        <f t="shared" ca="1" si="28"/>
        <v>0</v>
      </c>
      <c r="Q111" s="41">
        <f t="shared" ca="1" si="29"/>
        <v>0</v>
      </c>
      <c r="R111" s="25">
        <f t="shared" ca="1" si="18"/>
        <v>-9.3615055412118481E-2</v>
      </c>
    </row>
    <row r="112" spans="1:18">
      <c r="A112" s="75"/>
      <c r="B112" s="75"/>
      <c r="C112" s="75"/>
      <c r="D112" s="76">
        <f t="shared" si="19"/>
        <v>0</v>
      </c>
      <c r="E112" s="76">
        <f t="shared" si="19"/>
        <v>0</v>
      </c>
      <c r="F112" s="41">
        <f t="shared" si="20"/>
        <v>0</v>
      </c>
      <c r="G112" s="41">
        <f t="shared" si="20"/>
        <v>0</v>
      </c>
      <c r="H112" s="41">
        <f t="shared" si="21"/>
        <v>0</v>
      </c>
      <c r="I112" s="41">
        <f t="shared" si="22"/>
        <v>0</v>
      </c>
      <c r="J112" s="41">
        <f t="shared" si="23"/>
        <v>0</v>
      </c>
      <c r="K112" s="41">
        <f t="shared" si="24"/>
        <v>0</v>
      </c>
      <c r="L112" s="41">
        <f t="shared" si="25"/>
        <v>0</v>
      </c>
      <c r="M112" s="41">
        <f t="shared" ca="1" si="30"/>
        <v>9.3615055412118481E-2</v>
      </c>
      <c r="N112" s="41">
        <f t="shared" ca="1" si="26"/>
        <v>0</v>
      </c>
      <c r="O112" s="88">
        <f t="shared" ca="1" si="27"/>
        <v>0</v>
      </c>
      <c r="P112" s="41">
        <f t="shared" ca="1" si="28"/>
        <v>0</v>
      </c>
      <c r="Q112" s="41">
        <f t="shared" ca="1" si="29"/>
        <v>0</v>
      </c>
      <c r="R112" s="25">
        <f t="shared" ca="1" si="18"/>
        <v>-9.3615055412118481E-2</v>
      </c>
    </row>
    <row r="113" spans="1:18">
      <c r="A113" s="75"/>
      <c r="B113" s="75"/>
      <c r="C113" s="75"/>
      <c r="D113" s="76">
        <f t="shared" si="19"/>
        <v>0</v>
      </c>
      <c r="E113" s="76">
        <f t="shared" si="19"/>
        <v>0</v>
      </c>
      <c r="F113" s="41">
        <f t="shared" si="20"/>
        <v>0</v>
      </c>
      <c r="G113" s="41">
        <f t="shared" si="20"/>
        <v>0</v>
      </c>
      <c r="H113" s="41">
        <f t="shared" si="21"/>
        <v>0</v>
      </c>
      <c r="I113" s="41">
        <f t="shared" si="22"/>
        <v>0</v>
      </c>
      <c r="J113" s="41">
        <f t="shared" si="23"/>
        <v>0</v>
      </c>
      <c r="K113" s="41">
        <f t="shared" si="24"/>
        <v>0</v>
      </c>
      <c r="L113" s="41">
        <f t="shared" si="25"/>
        <v>0</v>
      </c>
      <c r="M113" s="41">
        <f t="shared" ca="1" si="30"/>
        <v>9.3615055412118481E-2</v>
      </c>
      <c r="N113" s="41">
        <f t="shared" ca="1" si="26"/>
        <v>0</v>
      </c>
      <c r="O113" s="88">
        <f t="shared" ca="1" si="27"/>
        <v>0</v>
      </c>
      <c r="P113" s="41">
        <f t="shared" ca="1" si="28"/>
        <v>0</v>
      </c>
      <c r="Q113" s="41">
        <f t="shared" ca="1" si="29"/>
        <v>0</v>
      </c>
      <c r="R113" s="25">
        <f t="shared" ca="1" si="18"/>
        <v>-9.3615055412118481E-2</v>
      </c>
    </row>
    <row r="114" spans="1:18">
      <c r="A114" s="75"/>
      <c r="B114" s="75"/>
      <c r="C114" s="75"/>
      <c r="D114" s="76">
        <f t="shared" si="19"/>
        <v>0</v>
      </c>
      <c r="E114" s="76">
        <f t="shared" si="19"/>
        <v>0</v>
      </c>
      <c r="F114" s="41">
        <f t="shared" si="20"/>
        <v>0</v>
      </c>
      <c r="G114" s="41">
        <f t="shared" si="20"/>
        <v>0</v>
      </c>
      <c r="H114" s="41">
        <f t="shared" si="21"/>
        <v>0</v>
      </c>
      <c r="I114" s="41">
        <f t="shared" si="22"/>
        <v>0</v>
      </c>
      <c r="J114" s="41">
        <f t="shared" si="23"/>
        <v>0</v>
      </c>
      <c r="K114" s="41">
        <f t="shared" si="24"/>
        <v>0</v>
      </c>
      <c r="L114" s="41">
        <f t="shared" si="25"/>
        <v>0</v>
      </c>
      <c r="M114" s="41">
        <f t="shared" ca="1" si="30"/>
        <v>9.3615055412118481E-2</v>
      </c>
      <c r="N114" s="41">
        <f t="shared" ca="1" si="26"/>
        <v>0</v>
      </c>
      <c r="O114" s="88">
        <f t="shared" ca="1" si="27"/>
        <v>0</v>
      </c>
      <c r="P114" s="41">
        <f t="shared" ca="1" si="28"/>
        <v>0</v>
      </c>
      <c r="Q114" s="41">
        <f t="shared" ca="1" si="29"/>
        <v>0</v>
      </c>
      <c r="R114" s="25">
        <f t="shared" ca="1" si="18"/>
        <v>-9.3615055412118481E-2</v>
      </c>
    </row>
    <row r="115" spans="1:18">
      <c r="A115" s="75"/>
      <c r="B115" s="75"/>
      <c r="C115" s="75"/>
      <c r="D115" s="76">
        <f t="shared" si="19"/>
        <v>0</v>
      </c>
      <c r="E115" s="76">
        <f t="shared" si="19"/>
        <v>0</v>
      </c>
      <c r="F115" s="41">
        <f t="shared" si="20"/>
        <v>0</v>
      </c>
      <c r="G115" s="41">
        <f t="shared" si="20"/>
        <v>0</v>
      </c>
      <c r="H115" s="41">
        <f t="shared" si="21"/>
        <v>0</v>
      </c>
      <c r="I115" s="41">
        <f t="shared" si="22"/>
        <v>0</v>
      </c>
      <c r="J115" s="41">
        <f t="shared" si="23"/>
        <v>0</v>
      </c>
      <c r="K115" s="41">
        <f t="shared" si="24"/>
        <v>0</v>
      </c>
      <c r="L115" s="41">
        <f t="shared" si="25"/>
        <v>0</v>
      </c>
      <c r="M115" s="41">
        <f t="shared" ca="1" si="30"/>
        <v>9.3615055412118481E-2</v>
      </c>
      <c r="N115" s="41">
        <f t="shared" ca="1" si="26"/>
        <v>0</v>
      </c>
      <c r="O115" s="88">
        <f t="shared" ca="1" si="27"/>
        <v>0</v>
      </c>
      <c r="P115" s="41">
        <f t="shared" ca="1" si="28"/>
        <v>0</v>
      </c>
      <c r="Q115" s="41">
        <f t="shared" ca="1" si="29"/>
        <v>0</v>
      </c>
      <c r="R115" s="25">
        <f t="shared" ca="1" si="18"/>
        <v>-9.3615055412118481E-2</v>
      </c>
    </row>
    <row r="116" spans="1:18">
      <c r="A116" s="75"/>
      <c r="B116" s="75"/>
      <c r="C116" s="75"/>
      <c r="D116" s="76">
        <f t="shared" si="19"/>
        <v>0</v>
      </c>
      <c r="E116" s="76">
        <f t="shared" si="19"/>
        <v>0</v>
      </c>
      <c r="F116" s="41">
        <f t="shared" si="20"/>
        <v>0</v>
      </c>
      <c r="G116" s="41">
        <f t="shared" si="20"/>
        <v>0</v>
      </c>
      <c r="H116" s="41">
        <f t="shared" si="21"/>
        <v>0</v>
      </c>
      <c r="I116" s="41">
        <f t="shared" si="22"/>
        <v>0</v>
      </c>
      <c r="J116" s="41">
        <f t="shared" si="23"/>
        <v>0</v>
      </c>
      <c r="K116" s="41">
        <f t="shared" si="24"/>
        <v>0</v>
      </c>
      <c r="L116" s="41">
        <f t="shared" si="25"/>
        <v>0</v>
      </c>
      <c r="M116" s="41">
        <f t="shared" ca="1" si="30"/>
        <v>9.3615055412118481E-2</v>
      </c>
      <c r="N116" s="41">
        <f t="shared" ca="1" si="26"/>
        <v>0</v>
      </c>
      <c r="O116" s="88">
        <f t="shared" ca="1" si="27"/>
        <v>0</v>
      </c>
      <c r="P116" s="41">
        <f t="shared" ca="1" si="28"/>
        <v>0</v>
      </c>
      <c r="Q116" s="41">
        <f t="shared" ca="1" si="29"/>
        <v>0</v>
      </c>
      <c r="R116" s="25">
        <f t="shared" ca="1" si="18"/>
        <v>-9.3615055412118481E-2</v>
      </c>
    </row>
    <row r="117" spans="1:18">
      <c r="A117" s="75"/>
      <c r="B117" s="75"/>
      <c r="C117" s="75"/>
      <c r="D117" s="76">
        <f t="shared" si="19"/>
        <v>0</v>
      </c>
      <c r="E117" s="76">
        <f t="shared" si="19"/>
        <v>0</v>
      </c>
      <c r="F117" s="41">
        <f t="shared" si="20"/>
        <v>0</v>
      </c>
      <c r="G117" s="41">
        <f t="shared" si="20"/>
        <v>0</v>
      </c>
      <c r="H117" s="41">
        <f t="shared" si="21"/>
        <v>0</v>
      </c>
      <c r="I117" s="41">
        <f t="shared" si="22"/>
        <v>0</v>
      </c>
      <c r="J117" s="41">
        <f t="shared" si="23"/>
        <v>0</v>
      </c>
      <c r="K117" s="41">
        <f t="shared" si="24"/>
        <v>0</v>
      </c>
      <c r="L117" s="41">
        <f t="shared" si="25"/>
        <v>0</v>
      </c>
      <c r="M117" s="41">
        <f t="shared" ca="1" si="30"/>
        <v>9.3615055412118481E-2</v>
      </c>
      <c r="N117" s="41">
        <f t="shared" ca="1" si="26"/>
        <v>0</v>
      </c>
      <c r="O117" s="88">
        <f t="shared" ca="1" si="27"/>
        <v>0</v>
      </c>
      <c r="P117" s="41">
        <f t="shared" ca="1" si="28"/>
        <v>0</v>
      </c>
      <c r="Q117" s="41">
        <f t="shared" ca="1" si="29"/>
        <v>0</v>
      </c>
      <c r="R117" s="25">
        <f t="shared" ca="1" si="18"/>
        <v>-9.3615055412118481E-2</v>
      </c>
    </row>
    <row r="118" spans="1:18">
      <c r="A118" s="75"/>
      <c r="B118" s="75"/>
      <c r="C118" s="75"/>
      <c r="D118" s="76">
        <f t="shared" si="19"/>
        <v>0</v>
      </c>
      <c r="E118" s="76">
        <f t="shared" si="19"/>
        <v>0</v>
      </c>
      <c r="F118" s="41">
        <f t="shared" si="20"/>
        <v>0</v>
      </c>
      <c r="G118" s="41">
        <f t="shared" si="20"/>
        <v>0</v>
      </c>
      <c r="H118" s="41">
        <f t="shared" si="21"/>
        <v>0</v>
      </c>
      <c r="I118" s="41">
        <f t="shared" si="22"/>
        <v>0</v>
      </c>
      <c r="J118" s="41">
        <f t="shared" si="23"/>
        <v>0</v>
      </c>
      <c r="K118" s="41">
        <f t="shared" si="24"/>
        <v>0</v>
      </c>
      <c r="L118" s="41">
        <f t="shared" si="25"/>
        <v>0</v>
      </c>
      <c r="M118" s="41">
        <f t="shared" ca="1" si="30"/>
        <v>9.3615055412118481E-2</v>
      </c>
      <c r="N118" s="41">
        <f t="shared" ca="1" si="26"/>
        <v>0</v>
      </c>
      <c r="O118" s="88">
        <f t="shared" ca="1" si="27"/>
        <v>0</v>
      </c>
      <c r="P118" s="41">
        <f t="shared" ca="1" si="28"/>
        <v>0</v>
      </c>
      <c r="Q118" s="41">
        <f t="shared" ca="1" si="29"/>
        <v>0</v>
      </c>
      <c r="R118" s="25">
        <f t="shared" ca="1" si="18"/>
        <v>-9.3615055412118481E-2</v>
      </c>
    </row>
    <row r="119" spans="1:18">
      <c r="A119" s="75"/>
      <c r="B119" s="75"/>
      <c r="C119" s="75"/>
      <c r="D119" s="76">
        <f t="shared" si="19"/>
        <v>0</v>
      </c>
      <c r="E119" s="76">
        <f t="shared" si="19"/>
        <v>0</v>
      </c>
      <c r="F119" s="41">
        <f t="shared" si="20"/>
        <v>0</v>
      </c>
      <c r="G119" s="41">
        <f t="shared" si="20"/>
        <v>0</v>
      </c>
      <c r="H119" s="41">
        <f t="shared" si="21"/>
        <v>0</v>
      </c>
      <c r="I119" s="41">
        <f t="shared" si="22"/>
        <v>0</v>
      </c>
      <c r="J119" s="41">
        <f t="shared" si="23"/>
        <v>0</v>
      </c>
      <c r="K119" s="41">
        <f t="shared" si="24"/>
        <v>0</v>
      </c>
      <c r="L119" s="41">
        <f t="shared" si="25"/>
        <v>0</v>
      </c>
      <c r="M119" s="41">
        <f t="shared" ca="1" si="30"/>
        <v>9.3615055412118481E-2</v>
      </c>
      <c r="N119" s="41">
        <f t="shared" ca="1" si="26"/>
        <v>0</v>
      </c>
      <c r="O119" s="88">
        <f t="shared" ca="1" si="27"/>
        <v>0</v>
      </c>
      <c r="P119" s="41">
        <f t="shared" ca="1" si="28"/>
        <v>0</v>
      </c>
      <c r="Q119" s="41">
        <f t="shared" ca="1" si="29"/>
        <v>0</v>
      </c>
      <c r="R119" s="25">
        <f t="shared" ca="1" si="18"/>
        <v>-9.3615055412118481E-2</v>
      </c>
    </row>
    <row r="120" spans="1:18">
      <c r="A120" s="75"/>
      <c r="B120" s="75"/>
      <c r="C120" s="75"/>
      <c r="D120" s="76">
        <f t="shared" si="19"/>
        <v>0</v>
      </c>
      <c r="E120" s="76">
        <f t="shared" si="19"/>
        <v>0</v>
      </c>
      <c r="F120" s="41">
        <f t="shared" si="20"/>
        <v>0</v>
      </c>
      <c r="G120" s="41">
        <f t="shared" si="20"/>
        <v>0</v>
      </c>
      <c r="H120" s="41">
        <f t="shared" si="21"/>
        <v>0</v>
      </c>
      <c r="I120" s="41">
        <f t="shared" si="22"/>
        <v>0</v>
      </c>
      <c r="J120" s="41">
        <f t="shared" si="23"/>
        <v>0</v>
      </c>
      <c r="K120" s="41">
        <f t="shared" si="24"/>
        <v>0</v>
      </c>
      <c r="L120" s="41">
        <f t="shared" si="25"/>
        <v>0</v>
      </c>
      <c r="M120" s="41">
        <f t="shared" ca="1" si="30"/>
        <v>9.3615055412118481E-2</v>
      </c>
      <c r="N120" s="41">
        <f t="shared" ca="1" si="26"/>
        <v>0</v>
      </c>
      <c r="O120" s="88">
        <f t="shared" ca="1" si="27"/>
        <v>0</v>
      </c>
      <c r="P120" s="41">
        <f t="shared" ca="1" si="28"/>
        <v>0</v>
      </c>
      <c r="Q120" s="41">
        <f t="shared" ca="1" si="29"/>
        <v>0</v>
      </c>
      <c r="R120" s="25">
        <f t="shared" ca="1" si="18"/>
        <v>-9.3615055412118481E-2</v>
      </c>
    </row>
    <row r="121" spans="1:18">
      <c r="A121" s="75"/>
      <c r="B121" s="75"/>
      <c r="C121" s="75"/>
      <c r="D121" s="76">
        <f t="shared" si="19"/>
        <v>0</v>
      </c>
      <c r="E121" s="76">
        <f t="shared" si="19"/>
        <v>0</v>
      </c>
      <c r="F121" s="41">
        <f t="shared" si="20"/>
        <v>0</v>
      </c>
      <c r="G121" s="41">
        <f t="shared" si="20"/>
        <v>0</v>
      </c>
      <c r="H121" s="41">
        <f t="shared" si="21"/>
        <v>0</v>
      </c>
      <c r="I121" s="41">
        <f t="shared" si="22"/>
        <v>0</v>
      </c>
      <c r="J121" s="41">
        <f t="shared" si="23"/>
        <v>0</v>
      </c>
      <c r="K121" s="41">
        <f t="shared" si="24"/>
        <v>0</v>
      </c>
      <c r="L121" s="41">
        <f t="shared" si="25"/>
        <v>0</v>
      </c>
      <c r="M121" s="41">
        <f t="shared" ca="1" si="30"/>
        <v>9.3615055412118481E-2</v>
      </c>
      <c r="N121" s="41">
        <f t="shared" ca="1" si="26"/>
        <v>0</v>
      </c>
      <c r="O121" s="88">
        <f t="shared" ca="1" si="27"/>
        <v>0</v>
      </c>
      <c r="P121" s="41">
        <f t="shared" ca="1" si="28"/>
        <v>0</v>
      </c>
      <c r="Q121" s="41">
        <f t="shared" ca="1" si="29"/>
        <v>0</v>
      </c>
      <c r="R121" s="25">
        <f t="shared" ca="1" si="18"/>
        <v>-9.3615055412118481E-2</v>
      </c>
    </row>
    <row r="122" spans="1:18">
      <c r="A122" s="75"/>
      <c r="B122" s="75"/>
      <c r="C122" s="75"/>
      <c r="D122" s="76">
        <f t="shared" si="19"/>
        <v>0</v>
      </c>
      <c r="E122" s="76">
        <f t="shared" si="19"/>
        <v>0</v>
      </c>
      <c r="F122" s="41">
        <f t="shared" si="20"/>
        <v>0</v>
      </c>
      <c r="G122" s="41">
        <f t="shared" si="20"/>
        <v>0</v>
      </c>
      <c r="H122" s="41">
        <f t="shared" si="21"/>
        <v>0</v>
      </c>
      <c r="I122" s="41">
        <f t="shared" si="22"/>
        <v>0</v>
      </c>
      <c r="J122" s="41">
        <f t="shared" si="23"/>
        <v>0</v>
      </c>
      <c r="K122" s="41">
        <f t="shared" si="24"/>
        <v>0</v>
      </c>
      <c r="L122" s="41">
        <f t="shared" si="25"/>
        <v>0</v>
      </c>
      <c r="M122" s="41">
        <f t="shared" ca="1" si="30"/>
        <v>9.3615055412118481E-2</v>
      </c>
      <c r="N122" s="41">
        <f t="shared" ca="1" si="26"/>
        <v>0</v>
      </c>
      <c r="O122" s="88">
        <f t="shared" ca="1" si="27"/>
        <v>0</v>
      </c>
      <c r="P122" s="41">
        <f t="shared" ca="1" si="28"/>
        <v>0</v>
      </c>
      <c r="Q122" s="41">
        <f t="shared" ca="1" si="29"/>
        <v>0</v>
      </c>
      <c r="R122" s="25">
        <f t="shared" ca="1" si="18"/>
        <v>-9.3615055412118481E-2</v>
      </c>
    </row>
    <row r="123" spans="1:18">
      <c r="A123" s="75"/>
      <c r="B123" s="75"/>
      <c r="C123" s="75"/>
      <c r="D123" s="76">
        <f t="shared" si="19"/>
        <v>0</v>
      </c>
      <c r="E123" s="76">
        <f t="shared" si="19"/>
        <v>0</v>
      </c>
      <c r="F123" s="41">
        <f t="shared" si="20"/>
        <v>0</v>
      </c>
      <c r="G123" s="41">
        <f t="shared" si="20"/>
        <v>0</v>
      </c>
      <c r="H123" s="41">
        <f t="shared" si="21"/>
        <v>0</v>
      </c>
      <c r="I123" s="41">
        <f t="shared" si="22"/>
        <v>0</v>
      </c>
      <c r="J123" s="41">
        <f t="shared" si="23"/>
        <v>0</v>
      </c>
      <c r="K123" s="41">
        <f t="shared" si="24"/>
        <v>0</v>
      </c>
      <c r="L123" s="41">
        <f t="shared" si="25"/>
        <v>0</v>
      </c>
      <c r="M123" s="41">
        <f t="shared" ca="1" si="30"/>
        <v>9.3615055412118481E-2</v>
      </c>
      <c r="N123" s="41">
        <f t="shared" ca="1" si="26"/>
        <v>0</v>
      </c>
      <c r="O123" s="88">
        <f t="shared" ca="1" si="27"/>
        <v>0</v>
      </c>
      <c r="P123" s="41">
        <f t="shared" ca="1" si="28"/>
        <v>0</v>
      </c>
      <c r="Q123" s="41">
        <f t="shared" ca="1" si="29"/>
        <v>0</v>
      </c>
      <c r="R123" s="25">
        <f t="shared" ca="1" si="18"/>
        <v>-9.3615055412118481E-2</v>
      </c>
    </row>
    <row r="124" spans="1:18">
      <c r="A124" s="75"/>
      <c r="B124" s="75"/>
      <c r="C124" s="75"/>
      <c r="D124" s="76">
        <f t="shared" si="19"/>
        <v>0</v>
      </c>
      <c r="E124" s="76">
        <f t="shared" si="19"/>
        <v>0</v>
      </c>
      <c r="F124" s="41">
        <f t="shared" si="20"/>
        <v>0</v>
      </c>
      <c r="G124" s="41">
        <f t="shared" si="20"/>
        <v>0</v>
      </c>
      <c r="H124" s="41">
        <f t="shared" si="21"/>
        <v>0</v>
      </c>
      <c r="I124" s="41">
        <f t="shared" si="22"/>
        <v>0</v>
      </c>
      <c r="J124" s="41">
        <f t="shared" si="23"/>
        <v>0</v>
      </c>
      <c r="K124" s="41">
        <f t="shared" si="24"/>
        <v>0</v>
      </c>
      <c r="L124" s="41">
        <f t="shared" si="25"/>
        <v>0</v>
      </c>
      <c r="M124" s="41">
        <f t="shared" ca="1" si="30"/>
        <v>9.3615055412118481E-2</v>
      </c>
      <c r="N124" s="41">
        <f t="shared" ca="1" si="26"/>
        <v>0</v>
      </c>
      <c r="O124" s="88">
        <f t="shared" ca="1" si="27"/>
        <v>0</v>
      </c>
      <c r="P124" s="41">
        <f t="shared" ca="1" si="28"/>
        <v>0</v>
      </c>
      <c r="Q124" s="41">
        <f t="shared" ca="1" si="29"/>
        <v>0</v>
      </c>
      <c r="R124" s="25">
        <f t="shared" ca="1" si="18"/>
        <v>-9.3615055412118481E-2</v>
      </c>
    </row>
    <row r="125" spans="1:18">
      <c r="A125" s="75"/>
      <c r="B125" s="75"/>
      <c r="C125" s="75"/>
      <c r="D125" s="76">
        <f t="shared" si="19"/>
        <v>0</v>
      </c>
      <c r="E125" s="76">
        <f t="shared" si="19"/>
        <v>0</v>
      </c>
      <c r="F125" s="41">
        <f t="shared" si="20"/>
        <v>0</v>
      </c>
      <c r="G125" s="41">
        <f t="shared" si="20"/>
        <v>0</v>
      </c>
      <c r="H125" s="41">
        <f t="shared" si="21"/>
        <v>0</v>
      </c>
      <c r="I125" s="41">
        <f t="shared" si="22"/>
        <v>0</v>
      </c>
      <c r="J125" s="41">
        <f t="shared" si="23"/>
        <v>0</v>
      </c>
      <c r="K125" s="41">
        <f t="shared" si="24"/>
        <v>0</v>
      </c>
      <c r="L125" s="41">
        <f t="shared" si="25"/>
        <v>0</v>
      </c>
      <c r="M125" s="41">
        <f t="shared" ca="1" si="30"/>
        <v>9.3615055412118481E-2</v>
      </c>
      <c r="N125" s="41">
        <f t="shared" ca="1" si="26"/>
        <v>0</v>
      </c>
      <c r="O125" s="88">
        <f t="shared" ca="1" si="27"/>
        <v>0</v>
      </c>
      <c r="P125" s="41">
        <f t="shared" ca="1" si="28"/>
        <v>0</v>
      </c>
      <c r="Q125" s="41">
        <f t="shared" ca="1" si="29"/>
        <v>0</v>
      </c>
      <c r="R125" s="25">
        <f t="shared" ca="1" si="18"/>
        <v>-9.3615055412118481E-2</v>
      </c>
    </row>
    <row r="126" spans="1:18">
      <c r="A126" s="75"/>
      <c r="B126" s="75"/>
      <c r="C126" s="75"/>
      <c r="D126" s="76">
        <f t="shared" si="19"/>
        <v>0</v>
      </c>
      <c r="E126" s="76">
        <f t="shared" si="19"/>
        <v>0</v>
      </c>
      <c r="F126" s="41">
        <f t="shared" si="20"/>
        <v>0</v>
      </c>
      <c r="G126" s="41">
        <f t="shared" si="20"/>
        <v>0</v>
      </c>
      <c r="H126" s="41">
        <f t="shared" si="21"/>
        <v>0</v>
      </c>
      <c r="I126" s="41">
        <f t="shared" si="22"/>
        <v>0</v>
      </c>
      <c r="J126" s="41">
        <f t="shared" si="23"/>
        <v>0</v>
      </c>
      <c r="K126" s="41">
        <f t="shared" si="24"/>
        <v>0</v>
      </c>
      <c r="L126" s="41">
        <f t="shared" si="25"/>
        <v>0</v>
      </c>
      <c r="M126" s="41">
        <f t="shared" ca="1" si="30"/>
        <v>9.3615055412118481E-2</v>
      </c>
      <c r="N126" s="41">
        <f t="shared" ca="1" si="26"/>
        <v>0</v>
      </c>
      <c r="O126" s="88">
        <f t="shared" ca="1" si="27"/>
        <v>0</v>
      </c>
      <c r="P126" s="41">
        <f t="shared" ca="1" si="28"/>
        <v>0</v>
      </c>
      <c r="Q126" s="41">
        <f t="shared" ca="1" si="29"/>
        <v>0</v>
      </c>
      <c r="R126" s="25">
        <f t="shared" ca="1" si="18"/>
        <v>-9.3615055412118481E-2</v>
      </c>
    </row>
    <row r="127" spans="1:18">
      <c r="A127" s="75"/>
      <c r="B127" s="75"/>
      <c r="C127" s="75"/>
      <c r="D127" s="76">
        <f t="shared" si="19"/>
        <v>0</v>
      </c>
      <c r="E127" s="76">
        <f t="shared" si="19"/>
        <v>0</v>
      </c>
      <c r="F127" s="41">
        <f t="shared" si="20"/>
        <v>0</v>
      </c>
      <c r="G127" s="41">
        <f t="shared" si="20"/>
        <v>0</v>
      </c>
      <c r="H127" s="41">
        <f t="shared" si="21"/>
        <v>0</v>
      </c>
      <c r="I127" s="41">
        <f t="shared" si="22"/>
        <v>0</v>
      </c>
      <c r="J127" s="41">
        <f t="shared" si="23"/>
        <v>0</v>
      </c>
      <c r="K127" s="41">
        <f t="shared" si="24"/>
        <v>0</v>
      </c>
      <c r="L127" s="41">
        <f t="shared" si="25"/>
        <v>0</v>
      </c>
      <c r="M127" s="41">
        <f t="shared" ca="1" si="30"/>
        <v>9.3615055412118481E-2</v>
      </c>
      <c r="N127" s="41">
        <f t="shared" ca="1" si="26"/>
        <v>0</v>
      </c>
      <c r="O127" s="88">
        <f t="shared" ca="1" si="27"/>
        <v>0</v>
      </c>
      <c r="P127" s="41">
        <f t="shared" ca="1" si="28"/>
        <v>0</v>
      </c>
      <c r="Q127" s="41">
        <f t="shared" ca="1" si="29"/>
        <v>0</v>
      </c>
      <c r="R127" s="25">
        <f t="shared" ca="1" si="18"/>
        <v>-9.3615055412118481E-2</v>
      </c>
    </row>
    <row r="128" spans="1:18">
      <c r="A128" s="75"/>
      <c r="B128" s="75"/>
      <c r="C128" s="75"/>
      <c r="D128" s="76">
        <f t="shared" si="19"/>
        <v>0</v>
      </c>
      <c r="E128" s="76">
        <f t="shared" si="19"/>
        <v>0</v>
      </c>
      <c r="F128" s="41">
        <f t="shared" si="20"/>
        <v>0</v>
      </c>
      <c r="G128" s="41">
        <f t="shared" si="20"/>
        <v>0</v>
      </c>
      <c r="H128" s="41">
        <f t="shared" si="21"/>
        <v>0</v>
      </c>
      <c r="I128" s="41">
        <f t="shared" si="22"/>
        <v>0</v>
      </c>
      <c r="J128" s="41">
        <f t="shared" si="23"/>
        <v>0</v>
      </c>
      <c r="K128" s="41">
        <f t="shared" si="24"/>
        <v>0</v>
      </c>
      <c r="L128" s="41">
        <f t="shared" si="25"/>
        <v>0</v>
      </c>
      <c r="M128" s="41">
        <f t="shared" ca="1" si="30"/>
        <v>9.3615055412118481E-2</v>
      </c>
      <c r="N128" s="41">
        <f t="shared" ca="1" si="26"/>
        <v>0</v>
      </c>
      <c r="O128" s="88">
        <f t="shared" ca="1" si="27"/>
        <v>0</v>
      </c>
      <c r="P128" s="41">
        <f t="shared" ca="1" si="28"/>
        <v>0</v>
      </c>
      <c r="Q128" s="41">
        <f t="shared" ca="1" si="29"/>
        <v>0</v>
      </c>
      <c r="R128" s="25">
        <f t="shared" ca="1" si="18"/>
        <v>-9.3615055412118481E-2</v>
      </c>
    </row>
    <row r="129" spans="1:18">
      <c r="A129" s="75"/>
      <c r="B129" s="75"/>
      <c r="C129" s="75"/>
      <c r="D129" s="76">
        <f t="shared" si="19"/>
        <v>0</v>
      </c>
      <c r="E129" s="76">
        <f t="shared" si="19"/>
        <v>0</v>
      </c>
      <c r="F129" s="41">
        <f t="shared" si="20"/>
        <v>0</v>
      </c>
      <c r="G129" s="41">
        <f t="shared" si="20"/>
        <v>0</v>
      </c>
      <c r="H129" s="41">
        <f t="shared" si="21"/>
        <v>0</v>
      </c>
      <c r="I129" s="41">
        <f t="shared" si="22"/>
        <v>0</v>
      </c>
      <c r="J129" s="41">
        <f t="shared" si="23"/>
        <v>0</v>
      </c>
      <c r="K129" s="41">
        <f t="shared" si="24"/>
        <v>0</v>
      </c>
      <c r="L129" s="41">
        <f t="shared" si="25"/>
        <v>0</v>
      </c>
      <c r="M129" s="41">
        <f t="shared" ca="1" si="30"/>
        <v>9.3615055412118481E-2</v>
      </c>
      <c r="N129" s="41">
        <f t="shared" ca="1" si="26"/>
        <v>0</v>
      </c>
      <c r="O129" s="88">
        <f t="shared" ca="1" si="27"/>
        <v>0</v>
      </c>
      <c r="P129" s="41">
        <f t="shared" ca="1" si="28"/>
        <v>0</v>
      </c>
      <c r="Q129" s="41">
        <f t="shared" ca="1" si="29"/>
        <v>0</v>
      </c>
      <c r="R129" s="25">
        <f t="shared" ca="1" si="18"/>
        <v>-9.3615055412118481E-2</v>
      </c>
    </row>
    <row r="130" spans="1:18">
      <c r="A130" s="75"/>
      <c r="B130" s="75"/>
      <c r="C130" s="75"/>
      <c r="D130" s="76">
        <f t="shared" si="19"/>
        <v>0</v>
      </c>
      <c r="E130" s="76">
        <f t="shared" si="19"/>
        <v>0</v>
      </c>
      <c r="F130" s="41">
        <f t="shared" si="20"/>
        <v>0</v>
      </c>
      <c r="G130" s="41">
        <f t="shared" si="20"/>
        <v>0</v>
      </c>
      <c r="H130" s="41">
        <f t="shared" si="21"/>
        <v>0</v>
      </c>
      <c r="I130" s="41">
        <f t="shared" si="22"/>
        <v>0</v>
      </c>
      <c r="J130" s="41">
        <f t="shared" si="23"/>
        <v>0</v>
      </c>
      <c r="K130" s="41">
        <f t="shared" si="24"/>
        <v>0</v>
      </c>
      <c r="L130" s="41">
        <f t="shared" si="25"/>
        <v>0</v>
      </c>
      <c r="M130" s="41">
        <f t="shared" ca="1" si="30"/>
        <v>9.3615055412118481E-2</v>
      </c>
      <c r="N130" s="41">
        <f t="shared" ca="1" si="26"/>
        <v>0</v>
      </c>
      <c r="O130" s="88">
        <f t="shared" ca="1" si="27"/>
        <v>0</v>
      </c>
      <c r="P130" s="41">
        <f t="shared" ca="1" si="28"/>
        <v>0</v>
      </c>
      <c r="Q130" s="41">
        <f t="shared" ca="1" si="29"/>
        <v>0</v>
      </c>
      <c r="R130" s="25">
        <f t="shared" ca="1" si="18"/>
        <v>-9.3615055412118481E-2</v>
      </c>
    </row>
    <row r="131" spans="1:18">
      <c r="A131" s="75"/>
      <c r="B131" s="75"/>
      <c r="C131" s="75"/>
      <c r="D131" s="76">
        <f t="shared" si="19"/>
        <v>0</v>
      </c>
      <c r="E131" s="76">
        <f t="shared" si="19"/>
        <v>0</v>
      </c>
      <c r="F131" s="41">
        <f t="shared" si="20"/>
        <v>0</v>
      </c>
      <c r="G131" s="41">
        <f t="shared" si="20"/>
        <v>0</v>
      </c>
      <c r="H131" s="41">
        <f t="shared" si="21"/>
        <v>0</v>
      </c>
      <c r="I131" s="41">
        <f t="shared" si="22"/>
        <v>0</v>
      </c>
      <c r="J131" s="41">
        <f t="shared" si="23"/>
        <v>0</v>
      </c>
      <c r="K131" s="41">
        <f t="shared" si="24"/>
        <v>0</v>
      </c>
      <c r="L131" s="41">
        <f t="shared" si="25"/>
        <v>0</v>
      </c>
      <c r="M131" s="41">
        <f t="shared" ca="1" si="30"/>
        <v>9.3615055412118481E-2</v>
      </c>
      <c r="N131" s="41">
        <f t="shared" ca="1" si="26"/>
        <v>0</v>
      </c>
      <c r="O131" s="88">
        <f t="shared" ca="1" si="27"/>
        <v>0</v>
      </c>
      <c r="P131" s="41">
        <f t="shared" ca="1" si="28"/>
        <v>0</v>
      </c>
      <c r="Q131" s="41">
        <f t="shared" ca="1" si="29"/>
        <v>0</v>
      </c>
      <c r="R131" s="25">
        <f t="shared" ca="1" si="18"/>
        <v>-9.3615055412118481E-2</v>
      </c>
    </row>
    <row r="132" spans="1:18">
      <c r="A132" s="75"/>
      <c r="B132" s="75"/>
      <c r="C132" s="75"/>
      <c r="D132" s="76">
        <f t="shared" si="19"/>
        <v>0</v>
      </c>
      <c r="E132" s="76">
        <f t="shared" si="19"/>
        <v>0</v>
      </c>
      <c r="F132" s="41">
        <f t="shared" si="20"/>
        <v>0</v>
      </c>
      <c r="G132" s="41">
        <f t="shared" si="20"/>
        <v>0</v>
      </c>
      <c r="H132" s="41">
        <f t="shared" si="21"/>
        <v>0</v>
      </c>
      <c r="I132" s="41">
        <f t="shared" si="22"/>
        <v>0</v>
      </c>
      <c r="J132" s="41">
        <f t="shared" si="23"/>
        <v>0</v>
      </c>
      <c r="K132" s="41">
        <f t="shared" si="24"/>
        <v>0</v>
      </c>
      <c r="L132" s="41">
        <f t="shared" si="25"/>
        <v>0</v>
      </c>
      <c r="M132" s="41">
        <f t="shared" ca="1" si="30"/>
        <v>9.3615055412118481E-2</v>
      </c>
      <c r="N132" s="41">
        <f t="shared" ca="1" si="26"/>
        <v>0</v>
      </c>
      <c r="O132" s="88">
        <f t="shared" ca="1" si="27"/>
        <v>0</v>
      </c>
      <c r="P132" s="41">
        <f t="shared" ca="1" si="28"/>
        <v>0</v>
      </c>
      <c r="Q132" s="41">
        <f t="shared" ca="1" si="29"/>
        <v>0</v>
      </c>
      <c r="R132" s="25">
        <f t="shared" ref="R132:R195" ca="1" si="31">+E132-M132</f>
        <v>-9.3615055412118481E-2</v>
      </c>
    </row>
    <row r="133" spans="1:18">
      <c r="A133" s="75"/>
      <c r="B133" s="75"/>
      <c r="C133" s="75"/>
      <c r="D133" s="76">
        <f t="shared" ref="D133:E196" si="32">A133/A$18</f>
        <v>0</v>
      </c>
      <c r="E133" s="76">
        <f t="shared" si="32"/>
        <v>0</v>
      </c>
      <c r="F133" s="41">
        <f t="shared" ref="F133:G196" si="33">$C133*D133</f>
        <v>0</v>
      </c>
      <c r="G133" s="41">
        <f t="shared" si="33"/>
        <v>0</v>
      </c>
      <c r="H133" s="41">
        <f t="shared" ref="H133:H196" si="34">C133*D133*D133</f>
        <v>0</v>
      </c>
      <c r="I133" s="41">
        <f t="shared" ref="I133:I196" si="35">C133*D133*D133*D133</f>
        <v>0</v>
      </c>
      <c r="J133" s="41">
        <f t="shared" ref="J133:J196" si="36">C133*D133*D133*D133*D133</f>
        <v>0</v>
      </c>
      <c r="K133" s="41">
        <f t="shared" ref="K133:K196" si="37">C133*E133*D133</f>
        <v>0</v>
      </c>
      <c r="L133" s="41">
        <f t="shared" ref="L133:L196" si="38">C133*E133*D133*D133</f>
        <v>0</v>
      </c>
      <c r="M133" s="41">
        <f t="shared" ca="1" si="30"/>
        <v>9.3615055412118481E-2</v>
      </c>
      <c r="N133" s="41">
        <f t="shared" ref="N133:N196" ca="1" si="39">C133*(M133-E133)^2</f>
        <v>0</v>
      </c>
      <c r="O133" s="88">
        <f t="shared" ref="O133:O196" ca="1" si="40">(C133*O$1-O$2*F133+O$3*H133)^2</f>
        <v>0</v>
      </c>
      <c r="P133" s="41">
        <f t="shared" ref="P133:P196" ca="1" si="41">(-C133*O$2+O$4*F133-O$5*H133)^2</f>
        <v>0</v>
      </c>
      <c r="Q133" s="41">
        <f t="shared" ref="Q133:Q196" ca="1" si="42">+(C133*O$3-F133*O$5+H133*O$6)^2</f>
        <v>0</v>
      </c>
      <c r="R133" s="25">
        <f t="shared" ca="1" si="31"/>
        <v>-9.3615055412118481E-2</v>
      </c>
    </row>
    <row r="134" spans="1:18">
      <c r="A134" s="75"/>
      <c r="B134" s="75"/>
      <c r="C134" s="75"/>
      <c r="D134" s="76">
        <f t="shared" si="32"/>
        <v>0</v>
      </c>
      <c r="E134" s="76">
        <f t="shared" si="32"/>
        <v>0</v>
      </c>
      <c r="F134" s="41">
        <f t="shared" si="33"/>
        <v>0</v>
      </c>
      <c r="G134" s="41">
        <f t="shared" si="33"/>
        <v>0</v>
      </c>
      <c r="H134" s="41">
        <f t="shared" si="34"/>
        <v>0</v>
      </c>
      <c r="I134" s="41">
        <f t="shared" si="35"/>
        <v>0</v>
      </c>
      <c r="J134" s="41">
        <f t="shared" si="36"/>
        <v>0</v>
      </c>
      <c r="K134" s="41">
        <f t="shared" si="37"/>
        <v>0</v>
      </c>
      <c r="L134" s="41">
        <f t="shared" si="38"/>
        <v>0</v>
      </c>
      <c r="M134" s="41">
        <f t="shared" ca="1" si="30"/>
        <v>9.3615055412118481E-2</v>
      </c>
      <c r="N134" s="41">
        <f t="shared" ca="1" si="39"/>
        <v>0</v>
      </c>
      <c r="O134" s="88">
        <f t="shared" ca="1" si="40"/>
        <v>0</v>
      </c>
      <c r="P134" s="41">
        <f t="shared" ca="1" si="41"/>
        <v>0</v>
      </c>
      <c r="Q134" s="41">
        <f t="shared" ca="1" si="42"/>
        <v>0</v>
      </c>
      <c r="R134" s="25">
        <f t="shared" ca="1" si="31"/>
        <v>-9.3615055412118481E-2</v>
      </c>
    </row>
    <row r="135" spans="1:18">
      <c r="A135" s="75"/>
      <c r="B135" s="75"/>
      <c r="C135" s="75"/>
      <c r="D135" s="76">
        <f t="shared" si="32"/>
        <v>0</v>
      </c>
      <c r="E135" s="76">
        <f t="shared" si="32"/>
        <v>0</v>
      </c>
      <c r="F135" s="41">
        <f t="shared" si="33"/>
        <v>0</v>
      </c>
      <c r="G135" s="41">
        <f t="shared" si="33"/>
        <v>0</v>
      </c>
      <c r="H135" s="41">
        <f t="shared" si="34"/>
        <v>0</v>
      </c>
      <c r="I135" s="41">
        <f t="shared" si="35"/>
        <v>0</v>
      </c>
      <c r="J135" s="41">
        <f t="shared" si="36"/>
        <v>0</v>
      </c>
      <c r="K135" s="41">
        <f t="shared" si="37"/>
        <v>0</v>
      </c>
      <c r="L135" s="41">
        <f t="shared" si="38"/>
        <v>0</v>
      </c>
      <c r="M135" s="41">
        <f t="shared" ca="1" si="30"/>
        <v>9.3615055412118481E-2</v>
      </c>
      <c r="N135" s="41">
        <f t="shared" ca="1" si="39"/>
        <v>0</v>
      </c>
      <c r="O135" s="88">
        <f t="shared" ca="1" si="40"/>
        <v>0</v>
      </c>
      <c r="P135" s="41">
        <f t="shared" ca="1" si="41"/>
        <v>0</v>
      </c>
      <c r="Q135" s="41">
        <f t="shared" ca="1" si="42"/>
        <v>0</v>
      </c>
      <c r="R135" s="25">
        <f t="shared" ca="1" si="31"/>
        <v>-9.3615055412118481E-2</v>
      </c>
    </row>
    <row r="136" spans="1:18">
      <c r="A136" s="75"/>
      <c r="B136" s="75"/>
      <c r="C136" s="75"/>
      <c r="D136" s="76">
        <f t="shared" si="32"/>
        <v>0</v>
      </c>
      <c r="E136" s="76">
        <f t="shared" si="32"/>
        <v>0</v>
      </c>
      <c r="F136" s="41">
        <f t="shared" si="33"/>
        <v>0</v>
      </c>
      <c r="G136" s="41">
        <f t="shared" si="33"/>
        <v>0</v>
      </c>
      <c r="H136" s="41">
        <f t="shared" si="34"/>
        <v>0</v>
      </c>
      <c r="I136" s="41">
        <f t="shared" si="35"/>
        <v>0</v>
      </c>
      <c r="J136" s="41">
        <f t="shared" si="36"/>
        <v>0</v>
      </c>
      <c r="K136" s="41">
        <f t="shared" si="37"/>
        <v>0</v>
      </c>
      <c r="L136" s="41">
        <f t="shared" si="38"/>
        <v>0</v>
      </c>
      <c r="M136" s="41">
        <f t="shared" ca="1" si="30"/>
        <v>9.3615055412118481E-2</v>
      </c>
      <c r="N136" s="41">
        <f t="shared" ca="1" si="39"/>
        <v>0</v>
      </c>
      <c r="O136" s="88">
        <f t="shared" ca="1" si="40"/>
        <v>0</v>
      </c>
      <c r="P136" s="41">
        <f t="shared" ca="1" si="41"/>
        <v>0</v>
      </c>
      <c r="Q136" s="41">
        <f t="shared" ca="1" si="42"/>
        <v>0</v>
      </c>
      <c r="R136" s="25">
        <f t="shared" ca="1" si="31"/>
        <v>-9.3615055412118481E-2</v>
      </c>
    </row>
    <row r="137" spans="1:18">
      <c r="A137" s="75"/>
      <c r="B137" s="75"/>
      <c r="C137" s="75"/>
      <c r="D137" s="76">
        <f t="shared" si="32"/>
        <v>0</v>
      </c>
      <c r="E137" s="76">
        <f t="shared" si="32"/>
        <v>0</v>
      </c>
      <c r="F137" s="41">
        <f t="shared" si="33"/>
        <v>0</v>
      </c>
      <c r="G137" s="41">
        <f t="shared" si="33"/>
        <v>0</v>
      </c>
      <c r="H137" s="41">
        <f t="shared" si="34"/>
        <v>0</v>
      </c>
      <c r="I137" s="41">
        <f t="shared" si="35"/>
        <v>0</v>
      </c>
      <c r="J137" s="41">
        <f t="shared" si="36"/>
        <v>0</v>
      </c>
      <c r="K137" s="41">
        <f t="shared" si="37"/>
        <v>0</v>
      </c>
      <c r="L137" s="41">
        <f t="shared" si="38"/>
        <v>0</v>
      </c>
      <c r="M137" s="41">
        <f t="shared" ref="M137:M200" ca="1" si="43">+E$4+E$5*D137+E$6*D137^2</f>
        <v>9.3615055412118481E-2</v>
      </c>
      <c r="N137" s="41">
        <f t="shared" ca="1" si="39"/>
        <v>0</v>
      </c>
      <c r="O137" s="88">
        <f t="shared" ca="1" si="40"/>
        <v>0</v>
      </c>
      <c r="P137" s="41">
        <f t="shared" ca="1" si="41"/>
        <v>0</v>
      </c>
      <c r="Q137" s="41">
        <f t="shared" ca="1" si="42"/>
        <v>0</v>
      </c>
      <c r="R137" s="25">
        <f t="shared" ca="1" si="31"/>
        <v>-9.3615055412118481E-2</v>
      </c>
    </row>
    <row r="138" spans="1:18">
      <c r="A138" s="75"/>
      <c r="B138" s="75"/>
      <c r="C138" s="75"/>
      <c r="D138" s="76">
        <f t="shared" si="32"/>
        <v>0</v>
      </c>
      <c r="E138" s="76">
        <f t="shared" si="32"/>
        <v>0</v>
      </c>
      <c r="F138" s="41">
        <f t="shared" si="33"/>
        <v>0</v>
      </c>
      <c r="G138" s="41">
        <f t="shared" si="33"/>
        <v>0</v>
      </c>
      <c r="H138" s="41">
        <f t="shared" si="34"/>
        <v>0</v>
      </c>
      <c r="I138" s="41">
        <f t="shared" si="35"/>
        <v>0</v>
      </c>
      <c r="J138" s="41">
        <f t="shared" si="36"/>
        <v>0</v>
      </c>
      <c r="K138" s="41">
        <f t="shared" si="37"/>
        <v>0</v>
      </c>
      <c r="L138" s="41">
        <f t="shared" si="38"/>
        <v>0</v>
      </c>
      <c r="M138" s="41">
        <f t="shared" ca="1" si="43"/>
        <v>9.3615055412118481E-2</v>
      </c>
      <c r="N138" s="41">
        <f t="shared" ca="1" si="39"/>
        <v>0</v>
      </c>
      <c r="O138" s="88">
        <f t="shared" ca="1" si="40"/>
        <v>0</v>
      </c>
      <c r="P138" s="41">
        <f t="shared" ca="1" si="41"/>
        <v>0</v>
      </c>
      <c r="Q138" s="41">
        <f t="shared" ca="1" si="42"/>
        <v>0</v>
      </c>
      <c r="R138" s="25">
        <f t="shared" ca="1" si="31"/>
        <v>-9.3615055412118481E-2</v>
      </c>
    </row>
    <row r="139" spans="1:18">
      <c r="A139" s="75"/>
      <c r="B139" s="75"/>
      <c r="C139" s="75"/>
      <c r="D139" s="76">
        <f t="shared" si="32"/>
        <v>0</v>
      </c>
      <c r="E139" s="76">
        <f t="shared" si="32"/>
        <v>0</v>
      </c>
      <c r="F139" s="41">
        <f t="shared" si="33"/>
        <v>0</v>
      </c>
      <c r="G139" s="41">
        <f t="shared" si="33"/>
        <v>0</v>
      </c>
      <c r="H139" s="41">
        <f t="shared" si="34"/>
        <v>0</v>
      </c>
      <c r="I139" s="41">
        <f t="shared" si="35"/>
        <v>0</v>
      </c>
      <c r="J139" s="41">
        <f t="shared" si="36"/>
        <v>0</v>
      </c>
      <c r="K139" s="41">
        <f t="shared" si="37"/>
        <v>0</v>
      </c>
      <c r="L139" s="41">
        <f t="shared" si="38"/>
        <v>0</v>
      </c>
      <c r="M139" s="41">
        <f t="shared" ca="1" si="43"/>
        <v>9.3615055412118481E-2</v>
      </c>
      <c r="N139" s="41">
        <f t="shared" ca="1" si="39"/>
        <v>0</v>
      </c>
      <c r="O139" s="88">
        <f t="shared" ca="1" si="40"/>
        <v>0</v>
      </c>
      <c r="P139" s="41">
        <f t="shared" ca="1" si="41"/>
        <v>0</v>
      </c>
      <c r="Q139" s="41">
        <f t="shared" ca="1" si="42"/>
        <v>0</v>
      </c>
      <c r="R139" s="25">
        <f t="shared" ca="1" si="31"/>
        <v>-9.3615055412118481E-2</v>
      </c>
    </row>
    <row r="140" spans="1:18">
      <c r="A140" s="75"/>
      <c r="B140" s="75"/>
      <c r="C140" s="75"/>
      <c r="D140" s="76">
        <f t="shared" si="32"/>
        <v>0</v>
      </c>
      <c r="E140" s="76">
        <f t="shared" si="32"/>
        <v>0</v>
      </c>
      <c r="F140" s="41">
        <f t="shared" si="33"/>
        <v>0</v>
      </c>
      <c r="G140" s="41">
        <f t="shared" si="33"/>
        <v>0</v>
      </c>
      <c r="H140" s="41">
        <f t="shared" si="34"/>
        <v>0</v>
      </c>
      <c r="I140" s="41">
        <f t="shared" si="35"/>
        <v>0</v>
      </c>
      <c r="J140" s="41">
        <f t="shared" si="36"/>
        <v>0</v>
      </c>
      <c r="K140" s="41">
        <f t="shared" si="37"/>
        <v>0</v>
      </c>
      <c r="L140" s="41">
        <f t="shared" si="38"/>
        <v>0</v>
      </c>
      <c r="M140" s="41">
        <f t="shared" ca="1" si="43"/>
        <v>9.3615055412118481E-2</v>
      </c>
      <c r="N140" s="41">
        <f t="shared" ca="1" si="39"/>
        <v>0</v>
      </c>
      <c r="O140" s="88">
        <f t="shared" ca="1" si="40"/>
        <v>0</v>
      </c>
      <c r="P140" s="41">
        <f t="shared" ca="1" si="41"/>
        <v>0</v>
      </c>
      <c r="Q140" s="41">
        <f t="shared" ca="1" si="42"/>
        <v>0</v>
      </c>
      <c r="R140" s="25">
        <f t="shared" ca="1" si="31"/>
        <v>-9.3615055412118481E-2</v>
      </c>
    </row>
    <row r="141" spans="1:18">
      <c r="A141" s="75"/>
      <c r="B141" s="75"/>
      <c r="C141" s="75"/>
      <c r="D141" s="76">
        <f t="shared" si="32"/>
        <v>0</v>
      </c>
      <c r="E141" s="76">
        <f t="shared" si="32"/>
        <v>0</v>
      </c>
      <c r="F141" s="41">
        <f t="shared" si="33"/>
        <v>0</v>
      </c>
      <c r="G141" s="41">
        <f t="shared" si="33"/>
        <v>0</v>
      </c>
      <c r="H141" s="41">
        <f t="shared" si="34"/>
        <v>0</v>
      </c>
      <c r="I141" s="41">
        <f t="shared" si="35"/>
        <v>0</v>
      </c>
      <c r="J141" s="41">
        <f t="shared" si="36"/>
        <v>0</v>
      </c>
      <c r="K141" s="41">
        <f t="shared" si="37"/>
        <v>0</v>
      </c>
      <c r="L141" s="41">
        <f t="shared" si="38"/>
        <v>0</v>
      </c>
      <c r="M141" s="41">
        <f t="shared" ca="1" si="43"/>
        <v>9.3615055412118481E-2</v>
      </c>
      <c r="N141" s="41">
        <f t="shared" ca="1" si="39"/>
        <v>0</v>
      </c>
      <c r="O141" s="88">
        <f t="shared" ca="1" si="40"/>
        <v>0</v>
      </c>
      <c r="P141" s="41">
        <f t="shared" ca="1" si="41"/>
        <v>0</v>
      </c>
      <c r="Q141" s="41">
        <f t="shared" ca="1" si="42"/>
        <v>0</v>
      </c>
      <c r="R141" s="25">
        <f t="shared" ca="1" si="31"/>
        <v>-9.3615055412118481E-2</v>
      </c>
    </row>
    <row r="142" spans="1:18">
      <c r="A142" s="75"/>
      <c r="B142" s="75"/>
      <c r="C142" s="75"/>
      <c r="D142" s="76">
        <f t="shared" si="32"/>
        <v>0</v>
      </c>
      <c r="E142" s="76">
        <f t="shared" si="32"/>
        <v>0</v>
      </c>
      <c r="F142" s="41">
        <f t="shared" si="33"/>
        <v>0</v>
      </c>
      <c r="G142" s="41">
        <f t="shared" si="33"/>
        <v>0</v>
      </c>
      <c r="H142" s="41">
        <f t="shared" si="34"/>
        <v>0</v>
      </c>
      <c r="I142" s="41">
        <f t="shared" si="35"/>
        <v>0</v>
      </c>
      <c r="J142" s="41">
        <f t="shared" si="36"/>
        <v>0</v>
      </c>
      <c r="K142" s="41">
        <f t="shared" si="37"/>
        <v>0</v>
      </c>
      <c r="L142" s="41">
        <f t="shared" si="38"/>
        <v>0</v>
      </c>
      <c r="M142" s="41">
        <f t="shared" ca="1" si="43"/>
        <v>9.3615055412118481E-2</v>
      </c>
      <c r="N142" s="41">
        <f t="shared" ca="1" si="39"/>
        <v>0</v>
      </c>
      <c r="O142" s="88">
        <f t="shared" ca="1" si="40"/>
        <v>0</v>
      </c>
      <c r="P142" s="41">
        <f t="shared" ca="1" si="41"/>
        <v>0</v>
      </c>
      <c r="Q142" s="41">
        <f t="shared" ca="1" si="42"/>
        <v>0</v>
      </c>
      <c r="R142" s="25">
        <f t="shared" ca="1" si="31"/>
        <v>-9.3615055412118481E-2</v>
      </c>
    </row>
    <row r="143" spans="1:18">
      <c r="A143" s="75"/>
      <c r="B143" s="75"/>
      <c r="C143" s="75"/>
      <c r="D143" s="76">
        <f t="shared" si="32"/>
        <v>0</v>
      </c>
      <c r="E143" s="76">
        <f t="shared" si="32"/>
        <v>0</v>
      </c>
      <c r="F143" s="41">
        <f t="shared" si="33"/>
        <v>0</v>
      </c>
      <c r="G143" s="41">
        <f t="shared" si="33"/>
        <v>0</v>
      </c>
      <c r="H143" s="41">
        <f t="shared" si="34"/>
        <v>0</v>
      </c>
      <c r="I143" s="41">
        <f t="shared" si="35"/>
        <v>0</v>
      </c>
      <c r="J143" s="41">
        <f t="shared" si="36"/>
        <v>0</v>
      </c>
      <c r="K143" s="41">
        <f t="shared" si="37"/>
        <v>0</v>
      </c>
      <c r="L143" s="41">
        <f t="shared" si="38"/>
        <v>0</v>
      </c>
      <c r="M143" s="41">
        <f t="shared" ca="1" si="43"/>
        <v>9.3615055412118481E-2</v>
      </c>
      <c r="N143" s="41">
        <f t="shared" ca="1" si="39"/>
        <v>0</v>
      </c>
      <c r="O143" s="88">
        <f t="shared" ca="1" si="40"/>
        <v>0</v>
      </c>
      <c r="P143" s="41">
        <f t="shared" ca="1" si="41"/>
        <v>0</v>
      </c>
      <c r="Q143" s="41">
        <f t="shared" ca="1" si="42"/>
        <v>0</v>
      </c>
      <c r="R143" s="25">
        <f t="shared" ca="1" si="31"/>
        <v>-9.3615055412118481E-2</v>
      </c>
    </row>
    <row r="144" spans="1:18">
      <c r="A144" s="75"/>
      <c r="B144" s="75"/>
      <c r="C144" s="75"/>
      <c r="D144" s="76">
        <f t="shared" si="32"/>
        <v>0</v>
      </c>
      <c r="E144" s="76">
        <f t="shared" si="32"/>
        <v>0</v>
      </c>
      <c r="F144" s="41">
        <f t="shared" si="33"/>
        <v>0</v>
      </c>
      <c r="G144" s="41">
        <f t="shared" si="33"/>
        <v>0</v>
      </c>
      <c r="H144" s="41">
        <f t="shared" si="34"/>
        <v>0</v>
      </c>
      <c r="I144" s="41">
        <f t="shared" si="35"/>
        <v>0</v>
      </c>
      <c r="J144" s="41">
        <f t="shared" si="36"/>
        <v>0</v>
      </c>
      <c r="K144" s="41">
        <f t="shared" si="37"/>
        <v>0</v>
      </c>
      <c r="L144" s="41">
        <f t="shared" si="38"/>
        <v>0</v>
      </c>
      <c r="M144" s="41">
        <f t="shared" ca="1" si="43"/>
        <v>9.3615055412118481E-2</v>
      </c>
      <c r="N144" s="41">
        <f t="shared" ca="1" si="39"/>
        <v>0</v>
      </c>
      <c r="O144" s="88">
        <f t="shared" ca="1" si="40"/>
        <v>0</v>
      </c>
      <c r="P144" s="41">
        <f t="shared" ca="1" si="41"/>
        <v>0</v>
      </c>
      <c r="Q144" s="41">
        <f t="shared" ca="1" si="42"/>
        <v>0</v>
      </c>
      <c r="R144" s="25">
        <f t="shared" ca="1" si="31"/>
        <v>-9.3615055412118481E-2</v>
      </c>
    </row>
    <row r="145" spans="1:18">
      <c r="A145" s="75"/>
      <c r="B145" s="75"/>
      <c r="C145" s="75"/>
      <c r="D145" s="76">
        <f t="shared" si="32"/>
        <v>0</v>
      </c>
      <c r="E145" s="76">
        <f t="shared" si="32"/>
        <v>0</v>
      </c>
      <c r="F145" s="41">
        <f t="shared" si="33"/>
        <v>0</v>
      </c>
      <c r="G145" s="41">
        <f t="shared" si="33"/>
        <v>0</v>
      </c>
      <c r="H145" s="41">
        <f t="shared" si="34"/>
        <v>0</v>
      </c>
      <c r="I145" s="41">
        <f t="shared" si="35"/>
        <v>0</v>
      </c>
      <c r="J145" s="41">
        <f t="shared" si="36"/>
        <v>0</v>
      </c>
      <c r="K145" s="41">
        <f t="shared" si="37"/>
        <v>0</v>
      </c>
      <c r="L145" s="41">
        <f t="shared" si="38"/>
        <v>0</v>
      </c>
      <c r="M145" s="41">
        <f t="shared" ca="1" si="43"/>
        <v>9.3615055412118481E-2</v>
      </c>
      <c r="N145" s="41">
        <f t="shared" ca="1" si="39"/>
        <v>0</v>
      </c>
      <c r="O145" s="88">
        <f t="shared" ca="1" si="40"/>
        <v>0</v>
      </c>
      <c r="P145" s="41">
        <f t="shared" ca="1" si="41"/>
        <v>0</v>
      </c>
      <c r="Q145" s="41">
        <f t="shared" ca="1" si="42"/>
        <v>0</v>
      </c>
      <c r="R145" s="25">
        <f t="shared" ca="1" si="31"/>
        <v>-9.3615055412118481E-2</v>
      </c>
    </row>
    <row r="146" spans="1:18">
      <c r="A146" s="75"/>
      <c r="B146" s="75"/>
      <c r="C146" s="75"/>
      <c r="D146" s="76">
        <f t="shared" si="32"/>
        <v>0</v>
      </c>
      <c r="E146" s="76">
        <f t="shared" si="32"/>
        <v>0</v>
      </c>
      <c r="F146" s="41">
        <f t="shared" si="33"/>
        <v>0</v>
      </c>
      <c r="G146" s="41">
        <f t="shared" si="33"/>
        <v>0</v>
      </c>
      <c r="H146" s="41">
        <f t="shared" si="34"/>
        <v>0</v>
      </c>
      <c r="I146" s="41">
        <f t="shared" si="35"/>
        <v>0</v>
      </c>
      <c r="J146" s="41">
        <f t="shared" si="36"/>
        <v>0</v>
      </c>
      <c r="K146" s="41">
        <f t="shared" si="37"/>
        <v>0</v>
      </c>
      <c r="L146" s="41">
        <f t="shared" si="38"/>
        <v>0</v>
      </c>
      <c r="M146" s="41">
        <f t="shared" ca="1" si="43"/>
        <v>9.3615055412118481E-2</v>
      </c>
      <c r="N146" s="41">
        <f t="shared" ca="1" si="39"/>
        <v>0</v>
      </c>
      <c r="O146" s="88">
        <f t="shared" ca="1" si="40"/>
        <v>0</v>
      </c>
      <c r="P146" s="41">
        <f t="shared" ca="1" si="41"/>
        <v>0</v>
      </c>
      <c r="Q146" s="41">
        <f t="shared" ca="1" si="42"/>
        <v>0</v>
      </c>
      <c r="R146" s="25">
        <f t="shared" ca="1" si="31"/>
        <v>-9.3615055412118481E-2</v>
      </c>
    </row>
    <row r="147" spans="1:18">
      <c r="A147" s="75"/>
      <c r="B147" s="75"/>
      <c r="C147" s="75"/>
      <c r="D147" s="76">
        <f t="shared" si="32"/>
        <v>0</v>
      </c>
      <c r="E147" s="76">
        <f t="shared" si="32"/>
        <v>0</v>
      </c>
      <c r="F147" s="41">
        <f t="shared" si="33"/>
        <v>0</v>
      </c>
      <c r="G147" s="41">
        <f t="shared" si="33"/>
        <v>0</v>
      </c>
      <c r="H147" s="41">
        <f t="shared" si="34"/>
        <v>0</v>
      </c>
      <c r="I147" s="41">
        <f t="shared" si="35"/>
        <v>0</v>
      </c>
      <c r="J147" s="41">
        <f t="shared" si="36"/>
        <v>0</v>
      </c>
      <c r="K147" s="41">
        <f t="shared" si="37"/>
        <v>0</v>
      </c>
      <c r="L147" s="41">
        <f t="shared" si="38"/>
        <v>0</v>
      </c>
      <c r="M147" s="41">
        <f t="shared" ca="1" si="43"/>
        <v>9.3615055412118481E-2</v>
      </c>
      <c r="N147" s="41">
        <f t="shared" ca="1" si="39"/>
        <v>0</v>
      </c>
      <c r="O147" s="88">
        <f t="shared" ca="1" si="40"/>
        <v>0</v>
      </c>
      <c r="P147" s="41">
        <f t="shared" ca="1" si="41"/>
        <v>0</v>
      </c>
      <c r="Q147" s="41">
        <f t="shared" ca="1" si="42"/>
        <v>0</v>
      </c>
      <c r="R147" s="25">
        <f t="shared" ca="1" si="31"/>
        <v>-9.3615055412118481E-2</v>
      </c>
    </row>
    <row r="148" spans="1:18">
      <c r="A148" s="75"/>
      <c r="B148" s="75"/>
      <c r="C148" s="75"/>
      <c r="D148" s="76">
        <f t="shared" si="32"/>
        <v>0</v>
      </c>
      <c r="E148" s="76">
        <f t="shared" si="32"/>
        <v>0</v>
      </c>
      <c r="F148" s="41">
        <f t="shared" si="33"/>
        <v>0</v>
      </c>
      <c r="G148" s="41">
        <f t="shared" si="33"/>
        <v>0</v>
      </c>
      <c r="H148" s="41">
        <f t="shared" si="34"/>
        <v>0</v>
      </c>
      <c r="I148" s="41">
        <f t="shared" si="35"/>
        <v>0</v>
      </c>
      <c r="J148" s="41">
        <f t="shared" si="36"/>
        <v>0</v>
      </c>
      <c r="K148" s="41">
        <f t="shared" si="37"/>
        <v>0</v>
      </c>
      <c r="L148" s="41">
        <f t="shared" si="38"/>
        <v>0</v>
      </c>
      <c r="M148" s="41">
        <f t="shared" ca="1" si="43"/>
        <v>9.3615055412118481E-2</v>
      </c>
      <c r="N148" s="41">
        <f t="shared" ca="1" si="39"/>
        <v>0</v>
      </c>
      <c r="O148" s="88">
        <f t="shared" ca="1" si="40"/>
        <v>0</v>
      </c>
      <c r="P148" s="41">
        <f t="shared" ca="1" si="41"/>
        <v>0</v>
      </c>
      <c r="Q148" s="41">
        <f t="shared" ca="1" si="42"/>
        <v>0</v>
      </c>
      <c r="R148" s="25">
        <f t="shared" ca="1" si="31"/>
        <v>-9.3615055412118481E-2</v>
      </c>
    </row>
    <row r="149" spans="1:18">
      <c r="A149" s="75"/>
      <c r="B149" s="75"/>
      <c r="C149" s="75"/>
      <c r="D149" s="76">
        <f t="shared" si="32"/>
        <v>0</v>
      </c>
      <c r="E149" s="76">
        <f t="shared" si="32"/>
        <v>0</v>
      </c>
      <c r="F149" s="41">
        <f t="shared" si="33"/>
        <v>0</v>
      </c>
      <c r="G149" s="41">
        <f t="shared" si="33"/>
        <v>0</v>
      </c>
      <c r="H149" s="41">
        <f t="shared" si="34"/>
        <v>0</v>
      </c>
      <c r="I149" s="41">
        <f t="shared" si="35"/>
        <v>0</v>
      </c>
      <c r="J149" s="41">
        <f t="shared" si="36"/>
        <v>0</v>
      </c>
      <c r="K149" s="41">
        <f t="shared" si="37"/>
        <v>0</v>
      </c>
      <c r="L149" s="41">
        <f t="shared" si="38"/>
        <v>0</v>
      </c>
      <c r="M149" s="41">
        <f t="shared" ca="1" si="43"/>
        <v>9.3615055412118481E-2</v>
      </c>
      <c r="N149" s="41">
        <f t="shared" ca="1" si="39"/>
        <v>0</v>
      </c>
      <c r="O149" s="88">
        <f t="shared" ca="1" si="40"/>
        <v>0</v>
      </c>
      <c r="P149" s="41">
        <f t="shared" ca="1" si="41"/>
        <v>0</v>
      </c>
      <c r="Q149" s="41">
        <f t="shared" ca="1" si="42"/>
        <v>0</v>
      </c>
      <c r="R149" s="25">
        <f t="shared" ca="1" si="31"/>
        <v>-9.3615055412118481E-2</v>
      </c>
    </row>
    <row r="150" spans="1:18">
      <c r="A150" s="75"/>
      <c r="B150" s="75"/>
      <c r="C150" s="75"/>
      <c r="D150" s="76">
        <f t="shared" si="32"/>
        <v>0</v>
      </c>
      <c r="E150" s="76">
        <f t="shared" si="32"/>
        <v>0</v>
      </c>
      <c r="F150" s="41">
        <f t="shared" si="33"/>
        <v>0</v>
      </c>
      <c r="G150" s="41">
        <f t="shared" si="33"/>
        <v>0</v>
      </c>
      <c r="H150" s="41">
        <f t="shared" si="34"/>
        <v>0</v>
      </c>
      <c r="I150" s="41">
        <f t="shared" si="35"/>
        <v>0</v>
      </c>
      <c r="J150" s="41">
        <f t="shared" si="36"/>
        <v>0</v>
      </c>
      <c r="K150" s="41">
        <f t="shared" si="37"/>
        <v>0</v>
      </c>
      <c r="L150" s="41">
        <f t="shared" si="38"/>
        <v>0</v>
      </c>
      <c r="M150" s="41">
        <f t="shared" ca="1" si="43"/>
        <v>9.3615055412118481E-2</v>
      </c>
      <c r="N150" s="41">
        <f t="shared" ca="1" si="39"/>
        <v>0</v>
      </c>
      <c r="O150" s="88">
        <f t="shared" ca="1" si="40"/>
        <v>0</v>
      </c>
      <c r="P150" s="41">
        <f t="shared" ca="1" si="41"/>
        <v>0</v>
      </c>
      <c r="Q150" s="41">
        <f t="shared" ca="1" si="42"/>
        <v>0</v>
      </c>
      <c r="R150" s="25">
        <f t="shared" ca="1" si="31"/>
        <v>-9.3615055412118481E-2</v>
      </c>
    </row>
    <row r="151" spans="1:18">
      <c r="A151" s="75"/>
      <c r="B151" s="75"/>
      <c r="C151" s="75"/>
      <c r="D151" s="76">
        <f t="shared" si="32"/>
        <v>0</v>
      </c>
      <c r="E151" s="76">
        <f t="shared" si="32"/>
        <v>0</v>
      </c>
      <c r="F151" s="41">
        <f t="shared" si="33"/>
        <v>0</v>
      </c>
      <c r="G151" s="41">
        <f t="shared" si="33"/>
        <v>0</v>
      </c>
      <c r="H151" s="41">
        <f t="shared" si="34"/>
        <v>0</v>
      </c>
      <c r="I151" s="41">
        <f t="shared" si="35"/>
        <v>0</v>
      </c>
      <c r="J151" s="41">
        <f t="shared" si="36"/>
        <v>0</v>
      </c>
      <c r="K151" s="41">
        <f t="shared" si="37"/>
        <v>0</v>
      </c>
      <c r="L151" s="41">
        <f t="shared" si="38"/>
        <v>0</v>
      </c>
      <c r="M151" s="41">
        <f t="shared" ca="1" si="43"/>
        <v>9.3615055412118481E-2</v>
      </c>
      <c r="N151" s="41">
        <f t="shared" ca="1" si="39"/>
        <v>0</v>
      </c>
      <c r="O151" s="88">
        <f t="shared" ca="1" si="40"/>
        <v>0</v>
      </c>
      <c r="P151" s="41">
        <f t="shared" ca="1" si="41"/>
        <v>0</v>
      </c>
      <c r="Q151" s="41">
        <f t="shared" ca="1" si="42"/>
        <v>0</v>
      </c>
      <c r="R151" s="25">
        <f t="shared" ca="1" si="31"/>
        <v>-9.3615055412118481E-2</v>
      </c>
    </row>
    <row r="152" spans="1:18">
      <c r="A152" s="75"/>
      <c r="B152" s="75"/>
      <c r="C152" s="75"/>
      <c r="D152" s="76">
        <f t="shared" si="32"/>
        <v>0</v>
      </c>
      <c r="E152" s="76">
        <f t="shared" si="32"/>
        <v>0</v>
      </c>
      <c r="F152" s="41">
        <f t="shared" si="33"/>
        <v>0</v>
      </c>
      <c r="G152" s="41">
        <f t="shared" si="33"/>
        <v>0</v>
      </c>
      <c r="H152" s="41">
        <f t="shared" si="34"/>
        <v>0</v>
      </c>
      <c r="I152" s="41">
        <f t="shared" si="35"/>
        <v>0</v>
      </c>
      <c r="J152" s="41">
        <f t="shared" si="36"/>
        <v>0</v>
      </c>
      <c r="K152" s="41">
        <f t="shared" si="37"/>
        <v>0</v>
      </c>
      <c r="L152" s="41">
        <f t="shared" si="38"/>
        <v>0</v>
      </c>
      <c r="M152" s="41">
        <f t="shared" ca="1" si="43"/>
        <v>9.3615055412118481E-2</v>
      </c>
      <c r="N152" s="41">
        <f t="shared" ca="1" si="39"/>
        <v>0</v>
      </c>
      <c r="O152" s="88">
        <f t="shared" ca="1" si="40"/>
        <v>0</v>
      </c>
      <c r="P152" s="41">
        <f t="shared" ca="1" si="41"/>
        <v>0</v>
      </c>
      <c r="Q152" s="41">
        <f t="shared" ca="1" si="42"/>
        <v>0</v>
      </c>
      <c r="R152" s="25">
        <f t="shared" ca="1" si="31"/>
        <v>-9.3615055412118481E-2</v>
      </c>
    </row>
    <row r="153" spans="1:18">
      <c r="A153" s="75"/>
      <c r="B153" s="75"/>
      <c r="C153" s="75"/>
      <c r="D153" s="76">
        <f t="shared" si="32"/>
        <v>0</v>
      </c>
      <c r="E153" s="76">
        <f t="shared" si="32"/>
        <v>0</v>
      </c>
      <c r="F153" s="41">
        <f t="shared" si="33"/>
        <v>0</v>
      </c>
      <c r="G153" s="41">
        <f t="shared" si="33"/>
        <v>0</v>
      </c>
      <c r="H153" s="41">
        <f t="shared" si="34"/>
        <v>0</v>
      </c>
      <c r="I153" s="41">
        <f t="shared" si="35"/>
        <v>0</v>
      </c>
      <c r="J153" s="41">
        <f t="shared" si="36"/>
        <v>0</v>
      </c>
      <c r="K153" s="41">
        <f t="shared" si="37"/>
        <v>0</v>
      </c>
      <c r="L153" s="41">
        <f t="shared" si="38"/>
        <v>0</v>
      </c>
      <c r="M153" s="41">
        <f t="shared" ca="1" si="43"/>
        <v>9.3615055412118481E-2</v>
      </c>
      <c r="N153" s="41">
        <f t="shared" ca="1" si="39"/>
        <v>0</v>
      </c>
      <c r="O153" s="88">
        <f t="shared" ca="1" si="40"/>
        <v>0</v>
      </c>
      <c r="P153" s="41">
        <f t="shared" ca="1" si="41"/>
        <v>0</v>
      </c>
      <c r="Q153" s="41">
        <f t="shared" ca="1" si="42"/>
        <v>0</v>
      </c>
      <c r="R153" s="25">
        <f t="shared" ca="1" si="31"/>
        <v>-9.3615055412118481E-2</v>
      </c>
    </row>
    <row r="154" spans="1:18">
      <c r="A154" s="75"/>
      <c r="B154" s="75"/>
      <c r="C154" s="75"/>
      <c r="D154" s="76">
        <f t="shared" si="32"/>
        <v>0</v>
      </c>
      <c r="E154" s="76">
        <f t="shared" si="32"/>
        <v>0</v>
      </c>
      <c r="F154" s="41">
        <f t="shared" si="33"/>
        <v>0</v>
      </c>
      <c r="G154" s="41">
        <f t="shared" si="33"/>
        <v>0</v>
      </c>
      <c r="H154" s="41">
        <f t="shared" si="34"/>
        <v>0</v>
      </c>
      <c r="I154" s="41">
        <f t="shared" si="35"/>
        <v>0</v>
      </c>
      <c r="J154" s="41">
        <f t="shared" si="36"/>
        <v>0</v>
      </c>
      <c r="K154" s="41">
        <f t="shared" si="37"/>
        <v>0</v>
      </c>
      <c r="L154" s="41">
        <f t="shared" si="38"/>
        <v>0</v>
      </c>
      <c r="M154" s="41">
        <f t="shared" ca="1" si="43"/>
        <v>9.3615055412118481E-2</v>
      </c>
      <c r="N154" s="41">
        <f t="shared" ca="1" si="39"/>
        <v>0</v>
      </c>
      <c r="O154" s="88">
        <f t="shared" ca="1" si="40"/>
        <v>0</v>
      </c>
      <c r="P154" s="41">
        <f t="shared" ca="1" si="41"/>
        <v>0</v>
      </c>
      <c r="Q154" s="41">
        <f t="shared" ca="1" si="42"/>
        <v>0</v>
      </c>
      <c r="R154" s="25">
        <f t="shared" ca="1" si="31"/>
        <v>-9.3615055412118481E-2</v>
      </c>
    </row>
    <row r="155" spans="1:18">
      <c r="A155" s="75"/>
      <c r="B155" s="75"/>
      <c r="C155" s="75"/>
      <c r="D155" s="76">
        <f t="shared" si="32"/>
        <v>0</v>
      </c>
      <c r="E155" s="76">
        <f t="shared" si="32"/>
        <v>0</v>
      </c>
      <c r="F155" s="41">
        <f t="shared" si="33"/>
        <v>0</v>
      </c>
      <c r="G155" s="41">
        <f t="shared" si="33"/>
        <v>0</v>
      </c>
      <c r="H155" s="41">
        <f t="shared" si="34"/>
        <v>0</v>
      </c>
      <c r="I155" s="41">
        <f t="shared" si="35"/>
        <v>0</v>
      </c>
      <c r="J155" s="41">
        <f t="shared" si="36"/>
        <v>0</v>
      </c>
      <c r="K155" s="41">
        <f t="shared" si="37"/>
        <v>0</v>
      </c>
      <c r="L155" s="41">
        <f t="shared" si="38"/>
        <v>0</v>
      </c>
      <c r="M155" s="41">
        <f t="shared" ca="1" si="43"/>
        <v>9.3615055412118481E-2</v>
      </c>
      <c r="N155" s="41">
        <f t="shared" ca="1" si="39"/>
        <v>0</v>
      </c>
      <c r="O155" s="88">
        <f t="shared" ca="1" si="40"/>
        <v>0</v>
      </c>
      <c r="P155" s="41">
        <f t="shared" ca="1" si="41"/>
        <v>0</v>
      </c>
      <c r="Q155" s="41">
        <f t="shared" ca="1" si="42"/>
        <v>0</v>
      </c>
      <c r="R155" s="25">
        <f t="shared" ca="1" si="31"/>
        <v>-9.3615055412118481E-2</v>
      </c>
    </row>
    <row r="156" spans="1:18">
      <c r="A156" s="75"/>
      <c r="B156" s="75"/>
      <c r="C156" s="75"/>
      <c r="D156" s="76">
        <f t="shared" si="32"/>
        <v>0</v>
      </c>
      <c r="E156" s="76">
        <f t="shared" si="32"/>
        <v>0</v>
      </c>
      <c r="F156" s="41">
        <f t="shared" si="33"/>
        <v>0</v>
      </c>
      <c r="G156" s="41">
        <f t="shared" si="33"/>
        <v>0</v>
      </c>
      <c r="H156" s="41">
        <f t="shared" si="34"/>
        <v>0</v>
      </c>
      <c r="I156" s="41">
        <f t="shared" si="35"/>
        <v>0</v>
      </c>
      <c r="J156" s="41">
        <f t="shared" si="36"/>
        <v>0</v>
      </c>
      <c r="K156" s="41">
        <f t="shared" si="37"/>
        <v>0</v>
      </c>
      <c r="L156" s="41">
        <f t="shared" si="38"/>
        <v>0</v>
      </c>
      <c r="M156" s="41">
        <f t="shared" ca="1" si="43"/>
        <v>9.3615055412118481E-2</v>
      </c>
      <c r="N156" s="41">
        <f t="shared" ca="1" si="39"/>
        <v>0</v>
      </c>
      <c r="O156" s="88">
        <f t="shared" ca="1" si="40"/>
        <v>0</v>
      </c>
      <c r="P156" s="41">
        <f t="shared" ca="1" si="41"/>
        <v>0</v>
      </c>
      <c r="Q156" s="41">
        <f t="shared" ca="1" si="42"/>
        <v>0</v>
      </c>
      <c r="R156" s="25">
        <f t="shared" ca="1" si="31"/>
        <v>-9.3615055412118481E-2</v>
      </c>
    </row>
    <row r="157" spans="1:18">
      <c r="A157" s="75"/>
      <c r="B157" s="75"/>
      <c r="C157" s="75"/>
      <c r="D157" s="76">
        <f t="shared" si="32"/>
        <v>0</v>
      </c>
      <c r="E157" s="76">
        <f t="shared" si="32"/>
        <v>0</v>
      </c>
      <c r="F157" s="41">
        <f t="shared" si="33"/>
        <v>0</v>
      </c>
      <c r="G157" s="41">
        <f t="shared" si="33"/>
        <v>0</v>
      </c>
      <c r="H157" s="41">
        <f t="shared" si="34"/>
        <v>0</v>
      </c>
      <c r="I157" s="41">
        <f t="shared" si="35"/>
        <v>0</v>
      </c>
      <c r="J157" s="41">
        <f t="shared" si="36"/>
        <v>0</v>
      </c>
      <c r="K157" s="41">
        <f t="shared" si="37"/>
        <v>0</v>
      </c>
      <c r="L157" s="41">
        <f t="shared" si="38"/>
        <v>0</v>
      </c>
      <c r="M157" s="41">
        <f t="shared" ca="1" si="43"/>
        <v>9.3615055412118481E-2</v>
      </c>
      <c r="N157" s="41">
        <f t="shared" ca="1" si="39"/>
        <v>0</v>
      </c>
      <c r="O157" s="88">
        <f t="shared" ca="1" si="40"/>
        <v>0</v>
      </c>
      <c r="P157" s="41">
        <f t="shared" ca="1" si="41"/>
        <v>0</v>
      </c>
      <c r="Q157" s="41">
        <f t="shared" ca="1" si="42"/>
        <v>0</v>
      </c>
      <c r="R157" s="25">
        <f t="shared" ca="1" si="31"/>
        <v>-9.3615055412118481E-2</v>
      </c>
    </row>
    <row r="158" spans="1:18">
      <c r="A158" s="75"/>
      <c r="B158" s="75"/>
      <c r="C158" s="75"/>
      <c r="D158" s="76">
        <f t="shared" si="32"/>
        <v>0</v>
      </c>
      <c r="E158" s="76">
        <f t="shared" si="32"/>
        <v>0</v>
      </c>
      <c r="F158" s="41">
        <f t="shared" si="33"/>
        <v>0</v>
      </c>
      <c r="G158" s="41">
        <f t="shared" si="33"/>
        <v>0</v>
      </c>
      <c r="H158" s="41">
        <f t="shared" si="34"/>
        <v>0</v>
      </c>
      <c r="I158" s="41">
        <f t="shared" si="35"/>
        <v>0</v>
      </c>
      <c r="J158" s="41">
        <f t="shared" si="36"/>
        <v>0</v>
      </c>
      <c r="K158" s="41">
        <f t="shared" si="37"/>
        <v>0</v>
      </c>
      <c r="L158" s="41">
        <f t="shared" si="38"/>
        <v>0</v>
      </c>
      <c r="M158" s="41">
        <f t="shared" ca="1" si="43"/>
        <v>9.3615055412118481E-2</v>
      </c>
      <c r="N158" s="41">
        <f t="shared" ca="1" si="39"/>
        <v>0</v>
      </c>
      <c r="O158" s="88">
        <f t="shared" ca="1" si="40"/>
        <v>0</v>
      </c>
      <c r="P158" s="41">
        <f t="shared" ca="1" si="41"/>
        <v>0</v>
      </c>
      <c r="Q158" s="41">
        <f t="shared" ca="1" si="42"/>
        <v>0</v>
      </c>
      <c r="R158" s="25">
        <f t="shared" ca="1" si="31"/>
        <v>-9.3615055412118481E-2</v>
      </c>
    </row>
    <row r="159" spans="1:18">
      <c r="A159" s="75"/>
      <c r="B159" s="75"/>
      <c r="C159" s="75"/>
      <c r="D159" s="76">
        <f t="shared" si="32"/>
        <v>0</v>
      </c>
      <c r="E159" s="76">
        <f t="shared" si="32"/>
        <v>0</v>
      </c>
      <c r="F159" s="41">
        <f t="shared" si="33"/>
        <v>0</v>
      </c>
      <c r="G159" s="41">
        <f t="shared" si="33"/>
        <v>0</v>
      </c>
      <c r="H159" s="41">
        <f t="shared" si="34"/>
        <v>0</v>
      </c>
      <c r="I159" s="41">
        <f t="shared" si="35"/>
        <v>0</v>
      </c>
      <c r="J159" s="41">
        <f t="shared" si="36"/>
        <v>0</v>
      </c>
      <c r="K159" s="41">
        <f t="shared" si="37"/>
        <v>0</v>
      </c>
      <c r="L159" s="41">
        <f t="shared" si="38"/>
        <v>0</v>
      </c>
      <c r="M159" s="41">
        <f t="shared" ca="1" si="43"/>
        <v>9.3615055412118481E-2</v>
      </c>
      <c r="N159" s="41">
        <f t="shared" ca="1" si="39"/>
        <v>0</v>
      </c>
      <c r="O159" s="88">
        <f t="shared" ca="1" si="40"/>
        <v>0</v>
      </c>
      <c r="P159" s="41">
        <f t="shared" ca="1" si="41"/>
        <v>0</v>
      </c>
      <c r="Q159" s="41">
        <f t="shared" ca="1" si="42"/>
        <v>0</v>
      </c>
      <c r="R159" s="25">
        <f t="shared" ca="1" si="31"/>
        <v>-9.3615055412118481E-2</v>
      </c>
    </row>
    <row r="160" spans="1:18">
      <c r="A160" s="75"/>
      <c r="B160" s="75"/>
      <c r="C160" s="75"/>
      <c r="D160" s="76">
        <f t="shared" si="32"/>
        <v>0</v>
      </c>
      <c r="E160" s="76">
        <f t="shared" si="32"/>
        <v>0</v>
      </c>
      <c r="F160" s="41">
        <f t="shared" si="33"/>
        <v>0</v>
      </c>
      <c r="G160" s="41">
        <f t="shared" si="33"/>
        <v>0</v>
      </c>
      <c r="H160" s="41">
        <f t="shared" si="34"/>
        <v>0</v>
      </c>
      <c r="I160" s="41">
        <f t="shared" si="35"/>
        <v>0</v>
      </c>
      <c r="J160" s="41">
        <f t="shared" si="36"/>
        <v>0</v>
      </c>
      <c r="K160" s="41">
        <f t="shared" si="37"/>
        <v>0</v>
      </c>
      <c r="L160" s="41">
        <f t="shared" si="38"/>
        <v>0</v>
      </c>
      <c r="M160" s="41">
        <f t="shared" ca="1" si="43"/>
        <v>9.3615055412118481E-2</v>
      </c>
      <c r="N160" s="41">
        <f t="shared" ca="1" si="39"/>
        <v>0</v>
      </c>
      <c r="O160" s="88">
        <f t="shared" ca="1" si="40"/>
        <v>0</v>
      </c>
      <c r="P160" s="41">
        <f t="shared" ca="1" si="41"/>
        <v>0</v>
      </c>
      <c r="Q160" s="41">
        <f t="shared" ca="1" si="42"/>
        <v>0</v>
      </c>
      <c r="R160" s="25">
        <f t="shared" ca="1" si="31"/>
        <v>-9.3615055412118481E-2</v>
      </c>
    </row>
    <row r="161" spans="1:18">
      <c r="A161" s="75"/>
      <c r="B161" s="75"/>
      <c r="C161" s="75"/>
      <c r="D161" s="76">
        <f t="shared" si="32"/>
        <v>0</v>
      </c>
      <c r="E161" s="76">
        <f t="shared" si="32"/>
        <v>0</v>
      </c>
      <c r="F161" s="41">
        <f t="shared" si="33"/>
        <v>0</v>
      </c>
      <c r="G161" s="41">
        <f t="shared" si="33"/>
        <v>0</v>
      </c>
      <c r="H161" s="41">
        <f t="shared" si="34"/>
        <v>0</v>
      </c>
      <c r="I161" s="41">
        <f t="shared" si="35"/>
        <v>0</v>
      </c>
      <c r="J161" s="41">
        <f t="shared" si="36"/>
        <v>0</v>
      </c>
      <c r="K161" s="41">
        <f t="shared" si="37"/>
        <v>0</v>
      </c>
      <c r="L161" s="41">
        <f t="shared" si="38"/>
        <v>0</v>
      </c>
      <c r="M161" s="41">
        <f t="shared" ca="1" si="43"/>
        <v>9.3615055412118481E-2</v>
      </c>
      <c r="N161" s="41">
        <f t="shared" ca="1" si="39"/>
        <v>0</v>
      </c>
      <c r="O161" s="88">
        <f t="shared" ca="1" si="40"/>
        <v>0</v>
      </c>
      <c r="P161" s="41">
        <f t="shared" ca="1" si="41"/>
        <v>0</v>
      </c>
      <c r="Q161" s="41">
        <f t="shared" ca="1" si="42"/>
        <v>0</v>
      </c>
      <c r="R161" s="25">
        <f t="shared" ca="1" si="31"/>
        <v>-9.3615055412118481E-2</v>
      </c>
    </row>
    <row r="162" spans="1:18">
      <c r="A162" s="75"/>
      <c r="B162" s="75"/>
      <c r="C162" s="75"/>
      <c r="D162" s="76">
        <f t="shared" si="32"/>
        <v>0</v>
      </c>
      <c r="E162" s="76">
        <f t="shared" si="32"/>
        <v>0</v>
      </c>
      <c r="F162" s="41">
        <f t="shared" si="33"/>
        <v>0</v>
      </c>
      <c r="G162" s="41">
        <f t="shared" si="33"/>
        <v>0</v>
      </c>
      <c r="H162" s="41">
        <f t="shared" si="34"/>
        <v>0</v>
      </c>
      <c r="I162" s="41">
        <f t="shared" si="35"/>
        <v>0</v>
      </c>
      <c r="J162" s="41">
        <f t="shared" si="36"/>
        <v>0</v>
      </c>
      <c r="K162" s="41">
        <f t="shared" si="37"/>
        <v>0</v>
      </c>
      <c r="L162" s="41">
        <f t="shared" si="38"/>
        <v>0</v>
      </c>
      <c r="M162" s="41">
        <f t="shared" ca="1" si="43"/>
        <v>9.3615055412118481E-2</v>
      </c>
      <c r="N162" s="41">
        <f t="shared" ca="1" si="39"/>
        <v>0</v>
      </c>
      <c r="O162" s="88">
        <f t="shared" ca="1" si="40"/>
        <v>0</v>
      </c>
      <c r="P162" s="41">
        <f t="shared" ca="1" si="41"/>
        <v>0</v>
      </c>
      <c r="Q162" s="41">
        <f t="shared" ca="1" si="42"/>
        <v>0</v>
      </c>
      <c r="R162" s="25">
        <f t="shared" ca="1" si="31"/>
        <v>-9.3615055412118481E-2</v>
      </c>
    </row>
    <row r="163" spans="1:18">
      <c r="A163" s="75"/>
      <c r="B163" s="75"/>
      <c r="C163" s="75"/>
      <c r="D163" s="76">
        <f t="shared" si="32"/>
        <v>0</v>
      </c>
      <c r="E163" s="76">
        <f t="shared" si="32"/>
        <v>0</v>
      </c>
      <c r="F163" s="41">
        <f t="shared" si="33"/>
        <v>0</v>
      </c>
      <c r="G163" s="41">
        <f t="shared" si="33"/>
        <v>0</v>
      </c>
      <c r="H163" s="41">
        <f t="shared" si="34"/>
        <v>0</v>
      </c>
      <c r="I163" s="41">
        <f t="shared" si="35"/>
        <v>0</v>
      </c>
      <c r="J163" s="41">
        <f t="shared" si="36"/>
        <v>0</v>
      </c>
      <c r="K163" s="41">
        <f t="shared" si="37"/>
        <v>0</v>
      </c>
      <c r="L163" s="41">
        <f t="shared" si="38"/>
        <v>0</v>
      </c>
      <c r="M163" s="41">
        <f t="shared" ca="1" si="43"/>
        <v>9.3615055412118481E-2</v>
      </c>
      <c r="N163" s="41">
        <f t="shared" ca="1" si="39"/>
        <v>0</v>
      </c>
      <c r="O163" s="88">
        <f t="shared" ca="1" si="40"/>
        <v>0</v>
      </c>
      <c r="P163" s="41">
        <f t="shared" ca="1" si="41"/>
        <v>0</v>
      </c>
      <c r="Q163" s="41">
        <f t="shared" ca="1" si="42"/>
        <v>0</v>
      </c>
      <c r="R163" s="25">
        <f t="shared" ca="1" si="31"/>
        <v>-9.3615055412118481E-2</v>
      </c>
    </row>
    <row r="164" spans="1:18">
      <c r="A164" s="75"/>
      <c r="B164" s="75"/>
      <c r="C164" s="75"/>
      <c r="D164" s="76">
        <f t="shared" si="32"/>
        <v>0</v>
      </c>
      <c r="E164" s="76">
        <f t="shared" si="32"/>
        <v>0</v>
      </c>
      <c r="F164" s="41">
        <f t="shared" si="33"/>
        <v>0</v>
      </c>
      <c r="G164" s="41">
        <f t="shared" si="33"/>
        <v>0</v>
      </c>
      <c r="H164" s="41">
        <f t="shared" si="34"/>
        <v>0</v>
      </c>
      <c r="I164" s="41">
        <f t="shared" si="35"/>
        <v>0</v>
      </c>
      <c r="J164" s="41">
        <f t="shared" si="36"/>
        <v>0</v>
      </c>
      <c r="K164" s="41">
        <f t="shared" si="37"/>
        <v>0</v>
      </c>
      <c r="L164" s="41">
        <f t="shared" si="38"/>
        <v>0</v>
      </c>
      <c r="M164" s="41">
        <f t="shared" ca="1" si="43"/>
        <v>9.3615055412118481E-2</v>
      </c>
      <c r="N164" s="41">
        <f t="shared" ca="1" si="39"/>
        <v>0</v>
      </c>
      <c r="O164" s="88">
        <f t="shared" ca="1" si="40"/>
        <v>0</v>
      </c>
      <c r="P164" s="41">
        <f t="shared" ca="1" si="41"/>
        <v>0</v>
      </c>
      <c r="Q164" s="41">
        <f t="shared" ca="1" si="42"/>
        <v>0</v>
      </c>
      <c r="R164" s="25">
        <f t="shared" ca="1" si="31"/>
        <v>-9.3615055412118481E-2</v>
      </c>
    </row>
    <row r="165" spans="1:18">
      <c r="A165" s="75"/>
      <c r="B165" s="75"/>
      <c r="C165" s="75"/>
      <c r="D165" s="76">
        <f t="shared" si="32"/>
        <v>0</v>
      </c>
      <c r="E165" s="76">
        <f t="shared" si="32"/>
        <v>0</v>
      </c>
      <c r="F165" s="41">
        <f t="shared" si="33"/>
        <v>0</v>
      </c>
      <c r="G165" s="41">
        <f t="shared" si="33"/>
        <v>0</v>
      </c>
      <c r="H165" s="41">
        <f t="shared" si="34"/>
        <v>0</v>
      </c>
      <c r="I165" s="41">
        <f t="shared" si="35"/>
        <v>0</v>
      </c>
      <c r="J165" s="41">
        <f t="shared" si="36"/>
        <v>0</v>
      </c>
      <c r="K165" s="41">
        <f t="shared" si="37"/>
        <v>0</v>
      </c>
      <c r="L165" s="41">
        <f t="shared" si="38"/>
        <v>0</v>
      </c>
      <c r="M165" s="41">
        <f t="shared" ca="1" si="43"/>
        <v>9.3615055412118481E-2</v>
      </c>
      <c r="N165" s="41">
        <f t="shared" ca="1" si="39"/>
        <v>0</v>
      </c>
      <c r="O165" s="88">
        <f t="shared" ca="1" si="40"/>
        <v>0</v>
      </c>
      <c r="P165" s="41">
        <f t="shared" ca="1" si="41"/>
        <v>0</v>
      </c>
      <c r="Q165" s="41">
        <f t="shared" ca="1" si="42"/>
        <v>0</v>
      </c>
      <c r="R165" s="25">
        <f t="shared" ca="1" si="31"/>
        <v>-9.3615055412118481E-2</v>
      </c>
    </row>
    <row r="166" spans="1:18">
      <c r="A166" s="75"/>
      <c r="B166" s="75"/>
      <c r="C166" s="75"/>
      <c r="D166" s="76">
        <f t="shared" si="32"/>
        <v>0</v>
      </c>
      <c r="E166" s="76">
        <f t="shared" si="32"/>
        <v>0</v>
      </c>
      <c r="F166" s="41">
        <f t="shared" si="33"/>
        <v>0</v>
      </c>
      <c r="G166" s="41">
        <f t="shared" si="33"/>
        <v>0</v>
      </c>
      <c r="H166" s="41">
        <f t="shared" si="34"/>
        <v>0</v>
      </c>
      <c r="I166" s="41">
        <f t="shared" si="35"/>
        <v>0</v>
      </c>
      <c r="J166" s="41">
        <f t="shared" si="36"/>
        <v>0</v>
      </c>
      <c r="K166" s="41">
        <f t="shared" si="37"/>
        <v>0</v>
      </c>
      <c r="L166" s="41">
        <f t="shared" si="38"/>
        <v>0</v>
      </c>
      <c r="M166" s="41">
        <f t="shared" ca="1" si="43"/>
        <v>9.3615055412118481E-2</v>
      </c>
      <c r="N166" s="41">
        <f t="shared" ca="1" si="39"/>
        <v>0</v>
      </c>
      <c r="O166" s="88">
        <f t="shared" ca="1" si="40"/>
        <v>0</v>
      </c>
      <c r="P166" s="41">
        <f t="shared" ca="1" si="41"/>
        <v>0</v>
      </c>
      <c r="Q166" s="41">
        <f t="shared" ca="1" si="42"/>
        <v>0</v>
      </c>
      <c r="R166" s="25">
        <f t="shared" ca="1" si="31"/>
        <v>-9.3615055412118481E-2</v>
      </c>
    </row>
    <row r="167" spans="1:18">
      <c r="A167" s="75"/>
      <c r="B167" s="75"/>
      <c r="C167" s="75"/>
      <c r="D167" s="76">
        <f t="shared" si="32"/>
        <v>0</v>
      </c>
      <c r="E167" s="76">
        <f t="shared" si="32"/>
        <v>0</v>
      </c>
      <c r="F167" s="41">
        <f t="shared" si="33"/>
        <v>0</v>
      </c>
      <c r="G167" s="41">
        <f t="shared" si="33"/>
        <v>0</v>
      </c>
      <c r="H167" s="41">
        <f t="shared" si="34"/>
        <v>0</v>
      </c>
      <c r="I167" s="41">
        <f t="shared" si="35"/>
        <v>0</v>
      </c>
      <c r="J167" s="41">
        <f t="shared" si="36"/>
        <v>0</v>
      </c>
      <c r="K167" s="41">
        <f t="shared" si="37"/>
        <v>0</v>
      </c>
      <c r="L167" s="41">
        <f t="shared" si="38"/>
        <v>0</v>
      </c>
      <c r="M167" s="41">
        <f t="shared" ca="1" si="43"/>
        <v>9.3615055412118481E-2</v>
      </c>
      <c r="N167" s="41">
        <f t="shared" ca="1" si="39"/>
        <v>0</v>
      </c>
      <c r="O167" s="88">
        <f t="shared" ca="1" si="40"/>
        <v>0</v>
      </c>
      <c r="P167" s="41">
        <f t="shared" ca="1" si="41"/>
        <v>0</v>
      </c>
      <c r="Q167" s="41">
        <f t="shared" ca="1" si="42"/>
        <v>0</v>
      </c>
      <c r="R167" s="25">
        <f t="shared" ca="1" si="31"/>
        <v>-9.3615055412118481E-2</v>
      </c>
    </row>
    <row r="168" spans="1:18">
      <c r="A168" s="75"/>
      <c r="B168" s="75"/>
      <c r="C168" s="75"/>
      <c r="D168" s="76">
        <f t="shared" si="32"/>
        <v>0</v>
      </c>
      <c r="E168" s="76">
        <f t="shared" si="32"/>
        <v>0</v>
      </c>
      <c r="F168" s="41">
        <f t="shared" si="33"/>
        <v>0</v>
      </c>
      <c r="G168" s="41">
        <f t="shared" si="33"/>
        <v>0</v>
      </c>
      <c r="H168" s="41">
        <f t="shared" si="34"/>
        <v>0</v>
      </c>
      <c r="I168" s="41">
        <f t="shared" si="35"/>
        <v>0</v>
      </c>
      <c r="J168" s="41">
        <f t="shared" si="36"/>
        <v>0</v>
      </c>
      <c r="K168" s="41">
        <f t="shared" si="37"/>
        <v>0</v>
      </c>
      <c r="L168" s="41">
        <f t="shared" si="38"/>
        <v>0</v>
      </c>
      <c r="M168" s="41">
        <f t="shared" ca="1" si="43"/>
        <v>9.3615055412118481E-2</v>
      </c>
      <c r="N168" s="41">
        <f t="shared" ca="1" si="39"/>
        <v>0</v>
      </c>
      <c r="O168" s="88">
        <f t="shared" ca="1" si="40"/>
        <v>0</v>
      </c>
      <c r="P168" s="41">
        <f t="shared" ca="1" si="41"/>
        <v>0</v>
      </c>
      <c r="Q168" s="41">
        <f t="shared" ca="1" si="42"/>
        <v>0</v>
      </c>
      <c r="R168" s="25">
        <f t="shared" ca="1" si="31"/>
        <v>-9.3615055412118481E-2</v>
      </c>
    </row>
    <row r="169" spans="1:18">
      <c r="A169" s="75"/>
      <c r="B169" s="75"/>
      <c r="C169" s="75"/>
      <c r="D169" s="76">
        <f t="shared" si="32"/>
        <v>0</v>
      </c>
      <c r="E169" s="76">
        <f t="shared" si="32"/>
        <v>0</v>
      </c>
      <c r="F169" s="41">
        <f t="shared" si="33"/>
        <v>0</v>
      </c>
      <c r="G169" s="41">
        <f t="shared" si="33"/>
        <v>0</v>
      </c>
      <c r="H169" s="41">
        <f t="shared" si="34"/>
        <v>0</v>
      </c>
      <c r="I169" s="41">
        <f t="shared" si="35"/>
        <v>0</v>
      </c>
      <c r="J169" s="41">
        <f t="shared" si="36"/>
        <v>0</v>
      </c>
      <c r="K169" s="41">
        <f t="shared" si="37"/>
        <v>0</v>
      </c>
      <c r="L169" s="41">
        <f t="shared" si="38"/>
        <v>0</v>
      </c>
      <c r="M169" s="41">
        <f t="shared" ca="1" si="43"/>
        <v>9.3615055412118481E-2</v>
      </c>
      <c r="N169" s="41">
        <f t="shared" ca="1" si="39"/>
        <v>0</v>
      </c>
      <c r="O169" s="88">
        <f t="shared" ca="1" si="40"/>
        <v>0</v>
      </c>
      <c r="P169" s="41">
        <f t="shared" ca="1" si="41"/>
        <v>0</v>
      </c>
      <c r="Q169" s="41">
        <f t="shared" ca="1" si="42"/>
        <v>0</v>
      </c>
      <c r="R169" s="25">
        <f t="shared" ca="1" si="31"/>
        <v>-9.3615055412118481E-2</v>
      </c>
    </row>
    <row r="170" spans="1:18">
      <c r="A170" s="75"/>
      <c r="B170" s="75"/>
      <c r="C170" s="75"/>
      <c r="D170" s="76">
        <f t="shared" si="32"/>
        <v>0</v>
      </c>
      <c r="E170" s="76">
        <f t="shared" si="32"/>
        <v>0</v>
      </c>
      <c r="F170" s="41">
        <f t="shared" si="33"/>
        <v>0</v>
      </c>
      <c r="G170" s="41">
        <f t="shared" si="33"/>
        <v>0</v>
      </c>
      <c r="H170" s="41">
        <f t="shared" si="34"/>
        <v>0</v>
      </c>
      <c r="I170" s="41">
        <f t="shared" si="35"/>
        <v>0</v>
      </c>
      <c r="J170" s="41">
        <f t="shared" si="36"/>
        <v>0</v>
      </c>
      <c r="K170" s="41">
        <f t="shared" si="37"/>
        <v>0</v>
      </c>
      <c r="L170" s="41">
        <f t="shared" si="38"/>
        <v>0</v>
      </c>
      <c r="M170" s="41">
        <f t="shared" ca="1" si="43"/>
        <v>9.3615055412118481E-2</v>
      </c>
      <c r="N170" s="41">
        <f t="shared" ca="1" si="39"/>
        <v>0</v>
      </c>
      <c r="O170" s="88">
        <f t="shared" ca="1" si="40"/>
        <v>0</v>
      </c>
      <c r="P170" s="41">
        <f t="shared" ca="1" si="41"/>
        <v>0</v>
      </c>
      <c r="Q170" s="41">
        <f t="shared" ca="1" si="42"/>
        <v>0</v>
      </c>
      <c r="R170" s="25">
        <f t="shared" ca="1" si="31"/>
        <v>-9.3615055412118481E-2</v>
      </c>
    </row>
    <row r="171" spans="1:18">
      <c r="A171" s="75"/>
      <c r="B171" s="75"/>
      <c r="C171" s="75"/>
      <c r="D171" s="76">
        <f t="shared" si="32"/>
        <v>0</v>
      </c>
      <c r="E171" s="76">
        <f t="shared" si="32"/>
        <v>0</v>
      </c>
      <c r="F171" s="41">
        <f t="shared" si="33"/>
        <v>0</v>
      </c>
      <c r="G171" s="41">
        <f t="shared" si="33"/>
        <v>0</v>
      </c>
      <c r="H171" s="41">
        <f t="shared" si="34"/>
        <v>0</v>
      </c>
      <c r="I171" s="41">
        <f t="shared" si="35"/>
        <v>0</v>
      </c>
      <c r="J171" s="41">
        <f t="shared" si="36"/>
        <v>0</v>
      </c>
      <c r="K171" s="41">
        <f t="shared" si="37"/>
        <v>0</v>
      </c>
      <c r="L171" s="41">
        <f t="shared" si="38"/>
        <v>0</v>
      </c>
      <c r="M171" s="41">
        <f t="shared" ca="1" si="43"/>
        <v>9.3615055412118481E-2</v>
      </c>
      <c r="N171" s="41">
        <f t="shared" ca="1" si="39"/>
        <v>0</v>
      </c>
      <c r="O171" s="88">
        <f t="shared" ca="1" si="40"/>
        <v>0</v>
      </c>
      <c r="P171" s="41">
        <f t="shared" ca="1" si="41"/>
        <v>0</v>
      </c>
      <c r="Q171" s="41">
        <f t="shared" ca="1" si="42"/>
        <v>0</v>
      </c>
      <c r="R171" s="25">
        <f t="shared" ca="1" si="31"/>
        <v>-9.3615055412118481E-2</v>
      </c>
    </row>
    <row r="172" spans="1:18">
      <c r="A172" s="75"/>
      <c r="B172" s="75"/>
      <c r="C172" s="75"/>
      <c r="D172" s="76">
        <f t="shared" si="32"/>
        <v>0</v>
      </c>
      <c r="E172" s="76">
        <f t="shared" si="32"/>
        <v>0</v>
      </c>
      <c r="F172" s="41">
        <f t="shared" si="33"/>
        <v>0</v>
      </c>
      <c r="G172" s="41">
        <f t="shared" si="33"/>
        <v>0</v>
      </c>
      <c r="H172" s="41">
        <f t="shared" si="34"/>
        <v>0</v>
      </c>
      <c r="I172" s="41">
        <f t="shared" si="35"/>
        <v>0</v>
      </c>
      <c r="J172" s="41">
        <f t="shared" si="36"/>
        <v>0</v>
      </c>
      <c r="K172" s="41">
        <f t="shared" si="37"/>
        <v>0</v>
      </c>
      <c r="L172" s="41">
        <f t="shared" si="38"/>
        <v>0</v>
      </c>
      <c r="M172" s="41">
        <f t="shared" ca="1" si="43"/>
        <v>9.3615055412118481E-2</v>
      </c>
      <c r="N172" s="41">
        <f t="shared" ca="1" si="39"/>
        <v>0</v>
      </c>
      <c r="O172" s="88">
        <f t="shared" ca="1" si="40"/>
        <v>0</v>
      </c>
      <c r="P172" s="41">
        <f t="shared" ca="1" si="41"/>
        <v>0</v>
      </c>
      <c r="Q172" s="41">
        <f t="shared" ca="1" si="42"/>
        <v>0</v>
      </c>
      <c r="R172" s="25">
        <f t="shared" ca="1" si="31"/>
        <v>-9.3615055412118481E-2</v>
      </c>
    </row>
    <row r="173" spans="1:18">
      <c r="A173" s="75"/>
      <c r="B173" s="75"/>
      <c r="C173" s="75"/>
      <c r="D173" s="76">
        <f t="shared" si="32"/>
        <v>0</v>
      </c>
      <c r="E173" s="76">
        <f t="shared" si="32"/>
        <v>0</v>
      </c>
      <c r="F173" s="41">
        <f t="shared" si="33"/>
        <v>0</v>
      </c>
      <c r="G173" s="41">
        <f t="shared" si="33"/>
        <v>0</v>
      </c>
      <c r="H173" s="41">
        <f t="shared" si="34"/>
        <v>0</v>
      </c>
      <c r="I173" s="41">
        <f t="shared" si="35"/>
        <v>0</v>
      </c>
      <c r="J173" s="41">
        <f t="shared" si="36"/>
        <v>0</v>
      </c>
      <c r="K173" s="41">
        <f t="shared" si="37"/>
        <v>0</v>
      </c>
      <c r="L173" s="41">
        <f t="shared" si="38"/>
        <v>0</v>
      </c>
      <c r="M173" s="41">
        <f t="shared" ca="1" si="43"/>
        <v>9.3615055412118481E-2</v>
      </c>
      <c r="N173" s="41">
        <f t="shared" ca="1" si="39"/>
        <v>0</v>
      </c>
      <c r="O173" s="88">
        <f t="shared" ca="1" si="40"/>
        <v>0</v>
      </c>
      <c r="P173" s="41">
        <f t="shared" ca="1" si="41"/>
        <v>0</v>
      </c>
      <c r="Q173" s="41">
        <f t="shared" ca="1" si="42"/>
        <v>0</v>
      </c>
      <c r="R173" s="25">
        <f t="shared" ca="1" si="31"/>
        <v>-9.3615055412118481E-2</v>
      </c>
    </row>
    <row r="174" spans="1:18">
      <c r="A174" s="75"/>
      <c r="B174" s="75"/>
      <c r="C174" s="75"/>
      <c r="D174" s="76">
        <f t="shared" si="32"/>
        <v>0</v>
      </c>
      <c r="E174" s="76">
        <f t="shared" si="32"/>
        <v>0</v>
      </c>
      <c r="F174" s="41">
        <f t="shared" si="33"/>
        <v>0</v>
      </c>
      <c r="G174" s="41">
        <f t="shared" si="33"/>
        <v>0</v>
      </c>
      <c r="H174" s="41">
        <f t="shared" si="34"/>
        <v>0</v>
      </c>
      <c r="I174" s="41">
        <f t="shared" si="35"/>
        <v>0</v>
      </c>
      <c r="J174" s="41">
        <f t="shared" si="36"/>
        <v>0</v>
      </c>
      <c r="K174" s="41">
        <f t="shared" si="37"/>
        <v>0</v>
      </c>
      <c r="L174" s="41">
        <f t="shared" si="38"/>
        <v>0</v>
      </c>
      <c r="M174" s="41">
        <f t="shared" ca="1" si="43"/>
        <v>9.3615055412118481E-2</v>
      </c>
      <c r="N174" s="41">
        <f t="shared" ca="1" si="39"/>
        <v>0</v>
      </c>
      <c r="O174" s="88">
        <f t="shared" ca="1" si="40"/>
        <v>0</v>
      </c>
      <c r="P174" s="41">
        <f t="shared" ca="1" si="41"/>
        <v>0</v>
      </c>
      <c r="Q174" s="41">
        <f t="shared" ca="1" si="42"/>
        <v>0</v>
      </c>
      <c r="R174" s="25">
        <f t="shared" ca="1" si="31"/>
        <v>-9.3615055412118481E-2</v>
      </c>
    </row>
    <row r="175" spans="1:18">
      <c r="A175" s="75"/>
      <c r="B175" s="75"/>
      <c r="C175" s="75"/>
      <c r="D175" s="76">
        <f t="shared" si="32"/>
        <v>0</v>
      </c>
      <c r="E175" s="76">
        <f t="shared" si="32"/>
        <v>0</v>
      </c>
      <c r="F175" s="41">
        <f t="shared" si="33"/>
        <v>0</v>
      </c>
      <c r="G175" s="41">
        <f t="shared" si="33"/>
        <v>0</v>
      </c>
      <c r="H175" s="41">
        <f t="shared" si="34"/>
        <v>0</v>
      </c>
      <c r="I175" s="41">
        <f t="shared" si="35"/>
        <v>0</v>
      </c>
      <c r="J175" s="41">
        <f t="shared" si="36"/>
        <v>0</v>
      </c>
      <c r="K175" s="41">
        <f t="shared" si="37"/>
        <v>0</v>
      </c>
      <c r="L175" s="41">
        <f t="shared" si="38"/>
        <v>0</v>
      </c>
      <c r="M175" s="41">
        <f t="shared" ca="1" si="43"/>
        <v>9.3615055412118481E-2</v>
      </c>
      <c r="N175" s="41">
        <f t="shared" ca="1" si="39"/>
        <v>0</v>
      </c>
      <c r="O175" s="88">
        <f t="shared" ca="1" si="40"/>
        <v>0</v>
      </c>
      <c r="P175" s="41">
        <f t="shared" ca="1" si="41"/>
        <v>0</v>
      </c>
      <c r="Q175" s="41">
        <f t="shared" ca="1" si="42"/>
        <v>0</v>
      </c>
      <c r="R175" s="25">
        <f t="shared" ca="1" si="31"/>
        <v>-9.3615055412118481E-2</v>
      </c>
    </row>
    <row r="176" spans="1:18">
      <c r="A176" s="75"/>
      <c r="B176" s="75"/>
      <c r="C176" s="75"/>
      <c r="D176" s="76">
        <f t="shared" si="32"/>
        <v>0</v>
      </c>
      <c r="E176" s="76">
        <f t="shared" si="32"/>
        <v>0</v>
      </c>
      <c r="F176" s="41">
        <f t="shared" si="33"/>
        <v>0</v>
      </c>
      <c r="G176" s="41">
        <f t="shared" si="33"/>
        <v>0</v>
      </c>
      <c r="H176" s="41">
        <f t="shared" si="34"/>
        <v>0</v>
      </c>
      <c r="I176" s="41">
        <f t="shared" si="35"/>
        <v>0</v>
      </c>
      <c r="J176" s="41">
        <f t="shared" si="36"/>
        <v>0</v>
      </c>
      <c r="K176" s="41">
        <f t="shared" si="37"/>
        <v>0</v>
      </c>
      <c r="L176" s="41">
        <f t="shared" si="38"/>
        <v>0</v>
      </c>
      <c r="M176" s="41">
        <f t="shared" ca="1" si="43"/>
        <v>9.3615055412118481E-2</v>
      </c>
      <c r="N176" s="41">
        <f t="shared" ca="1" si="39"/>
        <v>0</v>
      </c>
      <c r="O176" s="88">
        <f t="shared" ca="1" si="40"/>
        <v>0</v>
      </c>
      <c r="P176" s="41">
        <f t="shared" ca="1" si="41"/>
        <v>0</v>
      </c>
      <c r="Q176" s="41">
        <f t="shared" ca="1" si="42"/>
        <v>0</v>
      </c>
      <c r="R176" s="25">
        <f t="shared" ca="1" si="31"/>
        <v>-9.3615055412118481E-2</v>
      </c>
    </row>
    <row r="177" spans="1:18">
      <c r="A177" s="75"/>
      <c r="B177" s="75"/>
      <c r="C177" s="75"/>
      <c r="D177" s="76">
        <f t="shared" si="32"/>
        <v>0</v>
      </c>
      <c r="E177" s="76">
        <f t="shared" si="32"/>
        <v>0</v>
      </c>
      <c r="F177" s="41">
        <f t="shared" si="33"/>
        <v>0</v>
      </c>
      <c r="G177" s="41">
        <f t="shared" si="33"/>
        <v>0</v>
      </c>
      <c r="H177" s="41">
        <f t="shared" si="34"/>
        <v>0</v>
      </c>
      <c r="I177" s="41">
        <f t="shared" si="35"/>
        <v>0</v>
      </c>
      <c r="J177" s="41">
        <f t="shared" si="36"/>
        <v>0</v>
      </c>
      <c r="K177" s="41">
        <f t="shared" si="37"/>
        <v>0</v>
      </c>
      <c r="L177" s="41">
        <f t="shared" si="38"/>
        <v>0</v>
      </c>
      <c r="M177" s="41">
        <f t="shared" ca="1" si="43"/>
        <v>9.3615055412118481E-2</v>
      </c>
      <c r="N177" s="41">
        <f t="shared" ca="1" si="39"/>
        <v>0</v>
      </c>
      <c r="O177" s="88">
        <f t="shared" ca="1" si="40"/>
        <v>0</v>
      </c>
      <c r="P177" s="41">
        <f t="shared" ca="1" si="41"/>
        <v>0</v>
      </c>
      <c r="Q177" s="41">
        <f t="shared" ca="1" si="42"/>
        <v>0</v>
      </c>
      <c r="R177" s="25">
        <f t="shared" ca="1" si="31"/>
        <v>-9.3615055412118481E-2</v>
      </c>
    </row>
    <row r="178" spans="1:18">
      <c r="A178" s="75"/>
      <c r="B178" s="75"/>
      <c r="C178" s="75"/>
      <c r="D178" s="76">
        <f t="shared" si="32"/>
        <v>0</v>
      </c>
      <c r="E178" s="76">
        <f t="shared" si="32"/>
        <v>0</v>
      </c>
      <c r="F178" s="41">
        <f t="shared" si="33"/>
        <v>0</v>
      </c>
      <c r="G178" s="41">
        <f t="shared" si="33"/>
        <v>0</v>
      </c>
      <c r="H178" s="41">
        <f t="shared" si="34"/>
        <v>0</v>
      </c>
      <c r="I178" s="41">
        <f t="shared" si="35"/>
        <v>0</v>
      </c>
      <c r="J178" s="41">
        <f t="shared" si="36"/>
        <v>0</v>
      </c>
      <c r="K178" s="41">
        <f t="shared" si="37"/>
        <v>0</v>
      </c>
      <c r="L178" s="41">
        <f t="shared" si="38"/>
        <v>0</v>
      </c>
      <c r="M178" s="41">
        <f t="shared" ca="1" si="43"/>
        <v>9.3615055412118481E-2</v>
      </c>
      <c r="N178" s="41">
        <f t="shared" ca="1" si="39"/>
        <v>0</v>
      </c>
      <c r="O178" s="88">
        <f t="shared" ca="1" si="40"/>
        <v>0</v>
      </c>
      <c r="P178" s="41">
        <f t="shared" ca="1" si="41"/>
        <v>0</v>
      </c>
      <c r="Q178" s="41">
        <f t="shared" ca="1" si="42"/>
        <v>0</v>
      </c>
      <c r="R178" s="25">
        <f t="shared" ca="1" si="31"/>
        <v>-9.3615055412118481E-2</v>
      </c>
    </row>
    <row r="179" spans="1:18">
      <c r="A179" s="75"/>
      <c r="B179" s="75"/>
      <c r="C179" s="75"/>
      <c r="D179" s="76">
        <f t="shared" si="32"/>
        <v>0</v>
      </c>
      <c r="E179" s="76">
        <f t="shared" si="32"/>
        <v>0</v>
      </c>
      <c r="F179" s="41">
        <f t="shared" si="33"/>
        <v>0</v>
      </c>
      <c r="G179" s="41">
        <f t="shared" si="33"/>
        <v>0</v>
      </c>
      <c r="H179" s="41">
        <f t="shared" si="34"/>
        <v>0</v>
      </c>
      <c r="I179" s="41">
        <f t="shared" si="35"/>
        <v>0</v>
      </c>
      <c r="J179" s="41">
        <f t="shared" si="36"/>
        <v>0</v>
      </c>
      <c r="K179" s="41">
        <f t="shared" si="37"/>
        <v>0</v>
      </c>
      <c r="L179" s="41">
        <f t="shared" si="38"/>
        <v>0</v>
      </c>
      <c r="M179" s="41">
        <f t="shared" ca="1" si="43"/>
        <v>9.3615055412118481E-2</v>
      </c>
      <c r="N179" s="41">
        <f t="shared" ca="1" si="39"/>
        <v>0</v>
      </c>
      <c r="O179" s="88">
        <f t="shared" ca="1" si="40"/>
        <v>0</v>
      </c>
      <c r="P179" s="41">
        <f t="shared" ca="1" si="41"/>
        <v>0</v>
      </c>
      <c r="Q179" s="41">
        <f t="shared" ca="1" si="42"/>
        <v>0</v>
      </c>
      <c r="R179" s="25">
        <f t="shared" ca="1" si="31"/>
        <v>-9.3615055412118481E-2</v>
      </c>
    </row>
    <row r="180" spans="1:18">
      <c r="A180" s="75"/>
      <c r="B180" s="75"/>
      <c r="C180" s="75"/>
      <c r="D180" s="76">
        <f t="shared" si="32"/>
        <v>0</v>
      </c>
      <c r="E180" s="76">
        <f t="shared" si="32"/>
        <v>0</v>
      </c>
      <c r="F180" s="41">
        <f t="shared" si="33"/>
        <v>0</v>
      </c>
      <c r="G180" s="41">
        <f t="shared" si="33"/>
        <v>0</v>
      </c>
      <c r="H180" s="41">
        <f t="shared" si="34"/>
        <v>0</v>
      </c>
      <c r="I180" s="41">
        <f t="shared" si="35"/>
        <v>0</v>
      </c>
      <c r="J180" s="41">
        <f t="shared" si="36"/>
        <v>0</v>
      </c>
      <c r="K180" s="41">
        <f t="shared" si="37"/>
        <v>0</v>
      </c>
      <c r="L180" s="41">
        <f t="shared" si="38"/>
        <v>0</v>
      </c>
      <c r="M180" s="41">
        <f t="shared" ca="1" si="43"/>
        <v>9.3615055412118481E-2</v>
      </c>
      <c r="N180" s="41">
        <f t="shared" ca="1" si="39"/>
        <v>0</v>
      </c>
      <c r="O180" s="88">
        <f t="shared" ca="1" si="40"/>
        <v>0</v>
      </c>
      <c r="P180" s="41">
        <f t="shared" ca="1" si="41"/>
        <v>0</v>
      </c>
      <c r="Q180" s="41">
        <f t="shared" ca="1" si="42"/>
        <v>0</v>
      </c>
      <c r="R180" s="25">
        <f t="shared" ca="1" si="31"/>
        <v>-9.3615055412118481E-2</v>
      </c>
    </row>
    <row r="181" spans="1:18">
      <c r="A181" s="75"/>
      <c r="B181" s="75"/>
      <c r="C181" s="75"/>
      <c r="D181" s="76">
        <f t="shared" si="32"/>
        <v>0</v>
      </c>
      <c r="E181" s="76">
        <f t="shared" si="32"/>
        <v>0</v>
      </c>
      <c r="F181" s="41">
        <f t="shared" si="33"/>
        <v>0</v>
      </c>
      <c r="G181" s="41">
        <f t="shared" si="33"/>
        <v>0</v>
      </c>
      <c r="H181" s="41">
        <f t="shared" si="34"/>
        <v>0</v>
      </c>
      <c r="I181" s="41">
        <f t="shared" si="35"/>
        <v>0</v>
      </c>
      <c r="J181" s="41">
        <f t="shared" si="36"/>
        <v>0</v>
      </c>
      <c r="K181" s="41">
        <f t="shared" si="37"/>
        <v>0</v>
      </c>
      <c r="L181" s="41">
        <f t="shared" si="38"/>
        <v>0</v>
      </c>
      <c r="M181" s="41">
        <f t="shared" ca="1" si="43"/>
        <v>9.3615055412118481E-2</v>
      </c>
      <c r="N181" s="41">
        <f t="shared" ca="1" si="39"/>
        <v>0</v>
      </c>
      <c r="O181" s="88">
        <f t="shared" ca="1" si="40"/>
        <v>0</v>
      </c>
      <c r="P181" s="41">
        <f t="shared" ca="1" si="41"/>
        <v>0</v>
      </c>
      <c r="Q181" s="41">
        <f t="shared" ca="1" si="42"/>
        <v>0</v>
      </c>
      <c r="R181" s="25">
        <f t="shared" ca="1" si="31"/>
        <v>-9.3615055412118481E-2</v>
      </c>
    </row>
    <row r="182" spans="1:18">
      <c r="A182" s="75"/>
      <c r="B182" s="75"/>
      <c r="C182" s="75"/>
      <c r="D182" s="76">
        <f t="shared" si="32"/>
        <v>0</v>
      </c>
      <c r="E182" s="76">
        <f t="shared" si="32"/>
        <v>0</v>
      </c>
      <c r="F182" s="41">
        <f t="shared" si="33"/>
        <v>0</v>
      </c>
      <c r="G182" s="41">
        <f t="shared" si="33"/>
        <v>0</v>
      </c>
      <c r="H182" s="41">
        <f t="shared" si="34"/>
        <v>0</v>
      </c>
      <c r="I182" s="41">
        <f t="shared" si="35"/>
        <v>0</v>
      </c>
      <c r="J182" s="41">
        <f t="shared" si="36"/>
        <v>0</v>
      </c>
      <c r="K182" s="41">
        <f t="shared" si="37"/>
        <v>0</v>
      </c>
      <c r="L182" s="41">
        <f t="shared" si="38"/>
        <v>0</v>
      </c>
      <c r="M182" s="41">
        <f t="shared" ca="1" si="43"/>
        <v>9.3615055412118481E-2</v>
      </c>
      <c r="N182" s="41">
        <f t="shared" ca="1" si="39"/>
        <v>0</v>
      </c>
      <c r="O182" s="88">
        <f t="shared" ca="1" si="40"/>
        <v>0</v>
      </c>
      <c r="P182" s="41">
        <f t="shared" ca="1" si="41"/>
        <v>0</v>
      </c>
      <c r="Q182" s="41">
        <f t="shared" ca="1" si="42"/>
        <v>0</v>
      </c>
      <c r="R182" s="25">
        <f t="shared" ca="1" si="31"/>
        <v>-9.3615055412118481E-2</v>
      </c>
    </row>
    <row r="183" spans="1:18">
      <c r="A183" s="75"/>
      <c r="B183" s="75"/>
      <c r="C183" s="75"/>
      <c r="D183" s="76">
        <f t="shared" si="32"/>
        <v>0</v>
      </c>
      <c r="E183" s="76">
        <f t="shared" si="32"/>
        <v>0</v>
      </c>
      <c r="F183" s="41">
        <f t="shared" si="33"/>
        <v>0</v>
      </c>
      <c r="G183" s="41">
        <f t="shared" si="33"/>
        <v>0</v>
      </c>
      <c r="H183" s="41">
        <f t="shared" si="34"/>
        <v>0</v>
      </c>
      <c r="I183" s="41">
        <f t="shared" si="35"/>
        <v>0</v>
      </c>
      <c r="J183" s="41">
        <f t="shared" si="36"/>
        <v>0</v>
      </c>
      <c r="K183" s="41">
        <f t="shared" si="37"/>
        <v>0</v>
      </c>
      <c r="L183" s="41">
        <f t="shared" si="38"/>
        <v>0</v>
      </c>
      <c r="M183" s="41">
        <f t="shared" ca="1" si="43"/>
        <v>9.3615055412118481E-2</v>
      </c>
      <c r="N183" s="41">
        <f t="shared" ca="1" si="39"/>
        <v>0</v>
      </c>
      <c r="O183" s="88">
        <f t="shared" ca="1" si="40"/>
        <v>0</v>
      </c>
      <c r="P183" s="41">
        <f t="shared" ca="1" si="41"/>
        <v>0</v>
      </c>
      <c r="Q183" s="41">
        <f t="shared" ca="1" si="42"/>
        <v>0</v>
      </c>
      <c r="R183" s="25">
        <f t="shared" ca="1" si="31"/>
        <v>-9.3615055412118481E-2</v>
      </c>
    </row>
    <row r="184" spans="1:18">
      <c r="A184" s="75"/>
      <c r="B184" s="75"/>
      <c r="C184" s="75"/>
      <c r="D184" s="76">
        <f t="shared" si="32"/>
        <v>0</v>
      </c>
      <c r="E184" s="76">
        <f t="shared" si="32"/>
        <v>0</v>
      </c>
      <c r="F184" s="41">
        <f t="shared" si="33"/>
        <v>0</v>
      </c>
      <c r="G184" s="41">
        <f t="shared" si="33"/>
        <v>0</v>
      </c>
      <c r="H184" s="41">
        <f t="shared" si="34"/>
        <v>0</v>
      </c>
      <c r="I184" s="41">
        <f t="shared" si="35"/>
        <v>0</v>
      </c>
      <c r="J184" s="41">
        <f t="shared" si="36"/>
        <v>0</v>
      </c>
      <c r="K184" s="41">
        <f t="shared" si="37"/>
        <v>0</v>
      </c>
      <c r="L184" s="41">
        <f t="shared" si="38"/>
        <v>0</v>
      </c>
      <c r="M184" s="41">
        <f t="shared" ca="1" si="43"/>
        <v>9.3615055412118481E-2</v>
      </c>
      <c r="N184" s="41">
        <f t="shared" ca="1" si="39"/>
        <v>0</v>
      </c>
      <c r="O184" s="88">
        <f t="shared" ca="1" si="40"/>
        <v>0</v>
      </c>
      <c r="P184" s="41">
        <f t="shared" ca="1" si="41"/>
        <v>0</v>
      </c>
      <c r="Q184" s="41">
        <f t="shared" ca="1" si="42"/>
        <v>0</v>
      </c>
      <c r="R184" s="25">
        <f t="shared" ca="1" si="31"/>
        <v>-9.3615055412118481E-2</v>
      </c>
    </row>
    <row r="185" spans="1:18">
      <c r="A185" s="75"/>
      <c r="B185" s="75"/>
      <c r="C185" s="75"/>
      <c r="D185" s="76">
        <f t="shared" si="32"/>
        <v>0</v>
      </c>
      <c r="E185" s="76">
        <f t="shared" si="32"/>
        <v>0</v>
      </c>
      <c r="F185" s="41">
        <f t="shared" si="33"/>
        <v>0</v>
      </c>
      <c r="G185" s="41">
        <f t="shared" si="33"/>
        <v>0</v>
      </c>
      <c r="H185" s="41">
        <f t="shared" si="34"/>
        <v>0</v>
      </c>
      <c r="I185" s="41">
        <f t="shared" si="35"/>
        <v>0</v>
      </c>
      <c r="J185" s="41">
        <f t="shared" si="36"/>
        <v>0</v>
      </c>
      <c r="K185" s="41">
        <f t="shared" si="37"/>
        <v>0</v>
      </c>
      <c r="L185" s="41">
        <f t="shared" si="38"/>
        <v>0</v>
      </c>
      <c r="M185" s="41">
        <f t="shared" ca="1" si="43"/>
        <v>9.3615055412118481E-2</v>
      </c>
      <c r="N185" s="41">
        <f t="shared" ca="1" si="39"/>
        <v>0</v>
      </c>
      <c r="O185" s="88">
        <f t="shared" ca="1" si="40"/>
        <v>0</v>
      </c>
      <c r="P185" s="41">
        <f t="shared" ca="1" si="41"/>
        <v>0</v>
      </c>
      <c r="Q185" s="41">
        <f t="shared" ca="1" si="42"/>
        <v>0</v>
      </c>
      <c r="R185" s="25">
        <f t="shared" ca="1" si="31"/>
        <v>-9.3615055412118481E-2</v>
      </c>
    </row>
    <row r="186" spans="1:18">
      <c r="A186" s="75"/>
      <c r="B186" s="75"/>
      <c r="C186" s="75"/>
      <c r="D186" s="76">
        <f t="shared" si="32"/>
        <v>0</v>
      </c>
      <c r="E186" s="76">
        <f t="shared" si="32"/>
        <v>0</v>
      </c>
      <c r="F186" s="41">
        <f t="shared" si="33"/>
        <v>0</v>
      </c>
      <c r="G186" s="41">
        <f t="shared" si="33"/>
        <v>0</v>
      </c>
      <c r="H186" s="41">
        <f t="shared" si="34"/>
        <v>0</v>
      </c>
      <c r="I186" s="41">
        <f t="shared" si="35"/>
        <v>0</v>
      </c>
      <c r="J186" s="41">
        <f t="shared" si="36"/>
        <v>0</v>
      </c>
      <c r="K186" s="41">
        <f t="shared" si="37"/>
        <v>0</v>
      </c>
      <c r="L186" s="41">
        <f t="shared" si="38"/>
        <v>0</v>
      </c>
      <c r="M186" s="41">
        <f t="shared" ca="1" si="43"/>
        <v>9.3615055412118481E-2</v>
      </c>
      <c r="N186" s="41">
        <f t="shared" ca="1" si="39"/>
        <v>0</v>
      </c>
      <c r="O186" s="88">
        <f t="shared" ca="1" si="40"/>
        <v>0</v>
      </c>
      <c r="P186" s="41">
        <f t="shared" ca="1" si="41"/>
        <v>0</v>
      </c>
      <c r="Q186" s="41">
        <f t="shared" ca="1" si="42"/>
        <v>0</v>
      </c>
      <c r="R186" s="25">
        <f t="shared" ca="1" si="31"/>
        <v>-9.3615055412118481E-2</v>
      </c>
    </row>
    <row r="187" spans="1:18">
      <c r="A187" s="75"/>
      <c r="B187" s="75"/>
      <c r="C187" s="75"/>
      <c r="D187" s="76">
        <f t="shared" si="32"/>
        <v>0</v>
      </c>
      <c r="E187" s="76">
        <f t="shared" si="32"/>
        <v>0</v>
      </c>
      <c r="F187" s="41">
        <f t="shared" si="33"/>
        <v>0</v>
      </c>
      <c r="G187" s="41">
        <f t="shared" si="33"/>
        <v>0</v>
      </c>
      <c r="H187" s="41">
        <f t="shared" si="34"/>
        <v>0</v>
      </c>
      <c r="I187" s="41">
        <f t="shared" si="35"/>
        <v>0</v>
      </c>
      <c r="J187" s="41">
        <f t="shared" si="36"/>
        <v>0</v>
      </c>
      <c r="K187" s="41">
        <f t="shared" si="37"/>
        <v>0</v>
      </c>
      <c r="L187" s="41">
        <f t="shared" si="38"/>
        <v>0</v>
      </c>
      <c r="M187" s="41">
        <f t="shared" ca="1" si="43"/>
        <v>9.3615055412118481E-2</v>
      </c>
      <c r="N187" s="41">
        <f t="shared" ca="1" si="39"/>
        <v>0</v>
      </c>
      <c r="O187" s="88">
        <f t="shared" ca="1" si="40"/>
        <v>0</v>
      </c>
      <c r="P187" s="41">
        <f t="shared" ca="1" si="41"/>
        <v>0</v>
      </c>
      <c r="Q187" s="41">
        <f t="shared" ca="1" si="42"/>
        <v>0</v>
      </c>
      <c r="R187" s="25">
        <f t="shared" ca="1" si="31"/>
        <v>-9.3615055412118481E-2</v>
      </c>
    </row>
    <row r="188" spans="1:18">
      <c r="A188" s="75"/>
      <c r="B188" s="75"/>
      <c r="C188" s="75"/>
      <c r="D188" s="76">
        <f t="shared" si="32"/>
        <v>0</v>
      </c>
      <c r="E188" s="76">
        <f t="shared" si="32"/>
        <v>0</v>
      </c>
      <c r="F188" s="41">
        <f t="shared" si="33"/>
        <v>0</v>
      </c>
      <c r="G188" s="41">
        <f t="shared" si="33"/>
        <v>0</v>
      </c>
      <c r="H188" s="41">
        <f t="shared" si="34"/>
        <v>0</v>
      </c>
      <c r="I188" s="41">
        <f t="shared" si="35"/>
        <v>0</v>
      </c>
      <c r="J188" s="41">
        <f t="shared" si="36"/>
        <v>0</v>
      </c>
      <c r="K188" s="41">
        <f t="shared" si="37"/>
        <v>0</v>
      </c>
      <c r="L188" s="41">
        <f t="shared" si="38"/>
        <v>0</v>
      </c>
      <c r="M188" s="41">
        <f t="shared" ca="1" si="43"/>
        <v>9.3615055412118481E-2</v>
      </c>
      <c r="N188" s="41">
        <f t="shared" ca="1" si="39"/>
        <v>0</v>
      </c>
      <c r="O188" s="88">
        <f t="shared" ca="1" si="40"/>
        <v>0</v>
      </c>
      <c r="P188" s="41">
        <f t="shared" ca="1" si="41"/>
        <v>0</v>
      </c>
      <c r="Q188" s="41">
        <f t="shared" ca="1" si="42"/>
        <v>0</v>
      </c>
      <c r="R188" s="25">
        <f t="shared" ca="1" si="31"/>
        <v>-9.3615055412118481E-2</v>
      </c>
    </row>
    <row r="189" spans="1:18">
      <c r="A189" s="75"/>
      <c r="B189" s="75"/>
      <c r="C189" s="75"/>
      <c r="D189" s="76">
        <f t="shared" si="32"/>
        <v>0</v>
      </c>
      <c r="E189" s="76">
        <f t="shared" si="32"/>
        <v>0</v>
      </c>
      <c r="F189" s="41">
        <f t="shared" si="33"/>
        <v>0</v>
      </c>
      <c r="G189" s="41">
        <f t="shared" si="33"/>
        <v>0</v>
      </c>
      <c r="H189" s="41">
        <f t="shared" si="34"/>
        <v>0</v>
      </c>
      <c r="I189" s="41">
        <f t="shared" si="35"/>
        <v>0</v>
      </c>
      <c r="J189" s="41">
        <f t="shared" si="36"/>
        <v>0</v>
      </c>
      <c r="K189" s="41">
        <f t="shared" si="37"/>
        <v>0</v>
      </c>
      <c r="L189" s="41">
        <f t="shared" si="38"/>
        <v>0</v>
      </c>
      <c r="M189" s="41">
        <f t="shared" ca="1" si="43"/>
        <v>9.3615055412118481E-2</v>
      </c>
      <c r="N189" s="41">
        <f t="shared" ca="1" si="39"/>
        <v>0</v>
      </c>
      <c r="O189" s="88">
        <f t="shared" ca="1" si="40"/>
        <v>0</v>
      </c>
      <c r="P189" s="41">
        <f t="shared" ca="1" si="41"/>
        <v>0</v>
      </c>
      <c r="Q189" s="41">
        <f t="shared" ca="1" si="42"/>
        <v>0</v>
      </c>
      <c r="R189" s="25">
        <f t="shared" ca="1" si="31"/>
        <v>-9.3615055412118481E-2</v>
      </c>
    </row>
    <row r="190" spans="1:18">
      <c r="A190" s="75"/>
      <c r="B190" s="75"/>
      <c r="C190" s="75"/>
      <c r="D190" s="76">
        <f t="shared" si="32"/>
        <v>0</v>
      </c>
      <c r="E190" s="76">
        <f t="shared" si="32"/>
        <v>0</v>
      </c>
      <c r="F190" s="41">
        <f t="shared" si="33"/>
        <v>0</v>
      </c>
      <c r="G190" s="41">
        <f t="shared" si="33"/>
        <v>0</v>
      </c>
      <c r="H190" s="41">
        <f t="shared" si="34"/>
        <v>0</v>
      </c>
      <c r="I190" s="41">
        <f t="shared" si="35"/>
        <v>0</v>
      </c>
      <c r="J190" s="41">
        <f t="shared" si="36"/>
        <v>0</v>
      </c>
      <c r="K190" s="41">
        <f t="shared" si="37"/>
        <v>0</v>
      </c>
      <c r="L190" s="41">
        <f t="shared" si="38"/>
        <v>0</v>
      </c>
      <c r="M190" s="41">
        <f t="shared" ca="1" si="43"/>
        <v>9.3615055412118481E-2</v>
      </c>
      <c r="N190" s="41">
        <f t="shared" ca="1" si="39"/>
        <v>0</v>
      </c>
      <c r="O190" s="88">
        <f t="shared" ca="1" si="40"/>
        <v>0</v>
      </c>
      <c r="P190" s="41">
        <f t="shared" ca="1" si="41"/>
        <v>0</v>
      </c>
      <c r="Q190" s="41">
        <f t="shared" ca="1" si="42"/>
        <v>0</v>
      </c>
      <c r="R190" s="25">
        <f t="shared" ca="1" si="31"/>
        <v>-9.3615055412118481E-2</v>
      </c>
    </row>
    <row r="191" spans="1:18">
      <c r="A191" s="75"/>
      <c r="B191" s="75"/>
      <c r="C191" s="75"/>
      <c r="D191" s="76">
        <f t="shared" si="32"/>
        <v>0</v>
      </c>
      <c r="E191" s="76">
        <f t="shared" si="32"/>
        <v>0</v>
      </c>
      <c r="F191" s="41">
        <f t="shared" si="33"/>
        <v>0</v>
      </c>
      <c r="G191" s="41">
        <f t="shared" si="33"/>
        <v>0</v>
      </c>
      <c r="H191" s="41">
        <f t="shared" si="34"/>
        <v>0</v>
      </c>
      <c r="I191" s="41">
        <f t="shared" si="35"/>
        <v>0</v>
      </c>
      <c r="J191" s="41">
        <f t="shared" si="36"/>
        <v>0</v>
      </c>
      <c r="K191" s="41">
        <f t="shared" si="37"/>
        <v>0</v>
      </c>
      <c r="L191" s="41">
        <f t="shared" si="38"/>
        <v>0</v>
      </c>
      <c r="M191" s="41">
        <f t="shared" ca="1" si="43"/>
        <v>9.3615055412118481E-2</v>
      </c>
      <c r="N191" s="41">
        <f t="shared" ca="1" si="39"/>
        <v>0</v>
      </c>
      <c r="O191" s="88">
        <f t="shared" ca="1" si="40"/>
        <v>0</v>
      </c>
      <c r="P191" s="41">
        <f t="shared" ca="1" si="41"/>
        <v>0</v>
      </c>
      <c r="Q191" s="41">
        <f t="shared" ca="1" si="42"/>
        <v>0</v>
      </c>
      <c r="R191" s="25">
        <f t="shared" ca="1" si="31"/>
        <v>-9.3615055412118481E-2</v>
      </c>
    </row>
    <row r="192" spans="1:18">
      <c r="A192" s="75"/>
      <c r="B192" s="75"/>
      <c r="C192" s="75"/>
      <c r="D192" s="76">
        <f t="shared" si="32"/>
        <v>0</v>
      </c>
      <c r="E192" s="76">
        <f t="shared" si="32"/>
        <v>0</v>
      </c>
      <c r="F192" s="41">
        <f t="shared" si="33"/>
        <v>0</v>
      </c>
      <c r="G192" s="41">
        <f t="shared" si="33"/>
        <v>0</v>
      </c>
      <c r="H192" s="41">
        <f t="shared" si="34"/>
        <v>0</v>
      </c>
      <c r="I192" s="41">
        <f t="shared" si="35"/>
        <v>0</v>
      </c>
      <c r="J192" s="41">
        <f t="shared" si="36"/>
        <v>0</v>
      </c>
      <c r="K192" s="41">
        <f t="shared" si="37"/>
        <v>0</v>
      </c>
      <c r="L192" s="41">
        <f t="shared" si="38"/>
        <v>0</v>
      </c>
      <c r="M192" s="41">
        <f t="shared" ca="1" si="43"/>
        <v>9.3615055412118481E-2</v>
      </c>
      <c r="N192" s="41">
        <f t="shared" ca="1" si="39"/>
        <v>0</v>
      </c>
      <c r="O192" s="88">
        <f t="shared" ca="1" si="40"/>
        <v>0</v>
      </c>
      <c r="P192" s="41">
        <f t="shared" ca="1" si="41"/>
        <v>0</v>
      </c>
      <c r="Q192" s="41">
        <f t="shared" ca="1" si="42"/>
        <v>0</v>
      </c>
      <c r="R192" s="25">
        <f t="shared" ca="1" si="31"/>
        <v>-9.3615055412118481E-2</v>
      </c>
    </row>
    <row r="193" spans="1:18">
      <c r="A193" s="75"/>
      <c r="B193" s="75"/>
      <c r="C193" s="75"/>
      <c r="D193" s="76">
        <f t="shared" si="32"/>
        <v>0</v>
      </c>
      <c r="E193" s="76">
        <f t="shared" si="32"/>
        <v>0</v>
      </c>
      <c r="F193" s="41">
        <f t="shared" si="33"/>
        <v>0</v>
      </c>
      <c r="G193" s="41">
        <f t="shared" si="33"/>
        <v>0</v>
      </c>
      <c r="H193" s="41">
        <f t="shared" si="34"/>
        <v>0</v>
      </c>
      <c r="I193" s="41">
        <f t="shared" si="35"/>
        <v>0</v>
      </c>
      <c r="J193" s="41">
        <f t="shared" si="36"/>
        <v>0</v>
      </c>
      <c r="K193" s="41">
        <f t="shared" si="37"/>
        <v>0</v>
      </c>
      <c r="L193" s="41">
        <f t="shared" si="38"/>
        <v>0</v>
      </c>
      <c r="M193" s="41">
        <f t="shared" ca="1" si="43"/>
        <v>9.3615055412118481E-2</v>
      </c>
      <c r="N193" s="41">
        <f t="shared" ca="1" si="39"/>
        <v>0</v>
      </c>
      <c r="O193" s="88">
        <f t="shared" ca="1" si="40"/>
        <v>0</v>
      </c>
      <c r="P193" s="41">
        <f t="shared" ca="1" si="41"/>
        <v>0</v>
      </c>
      <c r="Q193" s="41">
        <f t="shared" ca="1" si="42"/>
        <v>0</v>
      </c>
      <c r="R193" s="25">
        <f t="shared" ca="1" si="31"/>
        <v>-9.3615055412118481E-2</v>
      </c>
    </row>
    <row r="194" spans="1:18">
      <c r="A194" s="75"/>
      <c r="B194" s="75"/>
      <c r="C194" s="75"/>
      <c r="D194" s="76">
        <f t="shared" si="32"/>
        <v>0</v>
      </c>
      <c r="E194" s="76">
        <f t="shared" si="32"/>
        <v>0</v>
      </c>
      <c r="F194" s="41">
        <f t="shared" si="33"/>
        <v>0</v>
      </c>
      <c r="G194" s="41">
        <f t="shared" si="33"/>
        <v>0</v>
      </c>
      <c r="H194" s="41">
        <f t="shared" si="34"/>
        <v>0</v>
      </c>
      <c r="I194" s="41">
        <f t="shared" si="35"/>
        <v>0</v>
      </c>
      <c r="J194" s="41">
        <f t="shared" si="36"/>
        <v>0</v>
      </c>
      <c r="K194" s="41">
        <f t="shared" si="37"/>
        <v>0</v>
      </c>
      <c r="L194" s="41">
        <f t="shared" si="38"/>
        <v>0</v>
      </c>
      <c r="M194" s="41">
        <f t="shared" ca="1" si="43"/>
        <v>9.3615055412118481E-2</v>
      </c>
      <c r="N194" s="41">
        <f t="shared" ca="1" si="39"/>
        <v>0</v>
      </c>
      <c r="O194" s="88">
        <f t="shared" ca="1" si="40"/>
        <v>0</v>
      </c>
      <c r="P194" s="41">
        <f t="shared" ca="1" si="41"/>
        <v>0</v>
      </c>
      <c r="Q194" s="41">
        <f t="shared" ca="1" si="42"/>
        <v>0</v>
      </c>
      <c r="R194" s="25">
        <f t="shared" ca="1" si="31"/>
        <v>-9.3615055412118481E-2</v>
      </c>
    </row>
    <row r="195" spans="1:18">
      <c r="A195" s="75"/>
      <c r="B195" s="75"/>
      <c r="C195" s="75"/>
      <c r="D195" s="76">
        <f t="shared" si="32"/>
        <v>0</v>
      </c>
      <c r="E195" s="76">
        <f t="shared" si="32"/>
        <v>0</v>
      </c>
      <c r="F195" s="41">
        <f t="shared" si="33"/>
        <v>0</v>
      </c>
      <c r="G195" s="41">
        <f t="shared" si="33"/>
        <v>0</v>
      </c>
      <c r="H195" s="41">
        <f t="shared" si="34"/>
        <v>0</v>
      </c>
      <c r="I195" s="41">
        <f t="shared" si="35"/>
        <v>0</v>
      </c>
      <c r="J195" s="41">
        <f t="shared" si="36"/>
        <v>0</v>
      </c>
      <c r="K195" s="41">
        <f t="shared" si="37"/>
        <v>0</v>
      </c>
      <c r="L195" s="41">
        <f t="shared" si="38"/>
        <v>0</v>
      </c>
      <c r="M195" s="41">
        <f t="shared" ca="1" si="43"/>
        <v>9.3615055412118481E-2</v>
      </c>
      <c r="N195" s="41">
        <f t="shared" ca="1" si="39"/>
        <v>0</v>
      </c>
      <c r="O195" s="88">
        <f t="shared" ca="1" si="40"/>
        <v>0</v>
      </c>
      <c r="P195" s="41">
        <f t="shared" ca="1" si="41"/>
        <v>0</v>
      </c>
      <c r="Q195" s="41">
        <f t="shared" ca="1" si="42"/>
        <v>0</v>
      </c>
      <c r="R195" s="25">
        <f t="shared" ca="1" si="31"/>
        <v>-9.3615055412118481E-2</v>
      </c>
    </row>
    <row r="196" spans="1:18">
      <c r="A196" s="75"/>
      <c r="B196" s="75"/>
      <c r="C196" s="75"/>
      <c r="D196" s="76">
        <f t="shared" si="32"/>
        <v>0</v>
      </c>
      <c r="E196" s="76">
        <f t="shared" si="32"/>
        <v>0</v>
      </c>
      <c r="F196" s="41">
        <f t="shared" si="33"/>
        <v>0</v>
      </c>
      <c r="G196" s="41">
        <f t="shared" si="33"/>
        <v>0</v>
      </c>
      <c r="H196" s="41">
        <f t="shared" si="34"/>
        <v>0</v>
      </c>
      <c r="I196" s="41">
        <f t="shared" si="35"/>
        <v>0</v>
      </c>
      <c r="J196" s="41">
        <f t="shared" si="36"/>
        <v>0</v>
      </c>
      <c r="K196" s="41">
        <f t="shared" si="37"/>
        <v>0</v>
      </c>
      <c r="L196" s="41">
        <f t="shared" si="38"/>
        <v>0</v>
      </c>
      <c r="M196" s="41">
        <f t="shared" ca="1" si="43"/>
        <v>9.3615055412118481E-2</v>
      </c>
      <c r="N196" s="41">
        <f t="shared" ca="1" si="39"/>
        <v>0</v>
      </c>
      <c r="O196" s="88">
        <f t="shared" ca="1" si="40"/>
        <v>0</v>
      </c>
      <c r="P196" s="41">
        <f t="shared" ca="1" si="41"/>
        <v>0</v>
      </c>
      <c r="Q196" s="41">
        <f t="shared" ca="1" si="42"/>
        <v>0</v>
      </c>
      <c r="R196" s="25">
        <f t="shared" ref="R196:R259" ca="1" si="44">+E196-M196</f>
        <v>-9.3615055412118481E-2</v>
      </c>
    </row>
    <row r="197" spans="1:18">
      <c r="A197" s="75"/>
      <c r="B197" s="75"/>
      <c r="C197" s="75"/>
      <c r="D197" s="76">
        <f t="shared" ref="D197:E260" si="45">A197/A$18</f>
        <v>0</v>
      </c>
      <c r="E197" s="76">
        <f t="shared" si="45"/>
        <v>0</v>
      </c>
      <c r="F197" s="41">
        <f t="shared" ref="F197:G260" si="46">$C197*D197</f>
        <v>0</v>
      </c>
      <c r="G197" s="41">
        <f t="shared" si="46"/>
        <v>0</v>
      </c>
      <c r="H197" s="41">
        <f t="shared" ref="H197:H260" si="47">C197*D197*D197</f>
        <v>0</v>
      </c>
      <c r="I197" s="41">
        <f t="shared" ref="I197:I260" si="48">C197*D197*D197*D197</f>
        <v>0</v>
      </c>
      <c r="J197" s="41">
        <f t="shared" ref="J197:J260" si="49">C197*D197*D197*D197*D197</f>
        <v>0</v>
      </c>
      <c r="K197" s="41">
        <f t="shared" ref="K197:K260" si="50">C197*E197*D197</f>
        <v>0</v>
      </c>
      <c r="L197" s="41">
        <f t="shared" ref="L197:L260" si="51">C197*E197*D197*D197</f>
        <v>0</v>
      </c>
      <c r="M197" s="41">
        <f t="shared" ca="1" si="43"/>
        <v>9.3615055412118481E-2</v>
      </c>
      <c r="N197" s="41">
        <f t="shared" ref="N197:N260" ca="1" si="52">C197*(M197-E197)^2</f>
        <v>0</v>
      </c>
      <c r="O197" s="88">
        <f t="shared" ref="O197:O260" ca="1" si="53">(C197*O$1-O$2*F197+O$3*H197)^2</f>
        <v>0</v>
      </c>
      <c r="P197" s="41">
        <f t="shared" ref="P197:P260" ca="1" si="54">(-C197*O$2+O$4*F197-O$5*H197)^2</f>
        <v>0</v>
      </c>
      <c r="Q197" s="41">
        <f t="shared" ref="Q197:Q260" ca="1" si="55">+(C197*O$3-F197*O$5+H197*O$6)^2</f>
        <v>0</v>
      </c>
      <c r="R197" s="25">
        <f t="shared" ca="1" si="44"/>
        <v>-9.3615055412118481E-2</v>
      </c>
    </row>
    <row r="198" spans="1:18">
      <c r="A198" s="75"/>
      <c r="B198" s="75"/>
      <c r="C198" s="75"/>
      <c r="D198" s="76">
        <f t="shared" si="45"/>
        <v>0</v>
      </c>
      <c r="E198" s="76">
        <f t="shared" si="45"/>
        <v>0</v>
      </c>
      <c r="F198" s="41">
        <f t="shared" si="46"/>
        <v>0</v>
      </c>
      <c r="G198" s="41">
        <f t="shared" si="46"/>
        <v>0</v>
      </c>
      <c r="H198" s="41">
        <f t="shared" si="47"/>
        <v>0</v>
      </c>
      <c r="I198" s="41">
        <f t="shared" si="48"/>
        <v>0</v>
      </c>
      <c r="J198" s="41">
        <f t="shared" si="49"/>
        <v>0</v>
      </c>
      <c r="K198" s="41">
        <f t="shared" si="50"/>
        <v>0</v>
      </c>
      <c r="L198" s="41">
        <f t="shared" si="51"/>
        <v>0</v>
      </c>
      <c r="M198" s="41">
        <f t="shared" ca="1" si="43"/>
        <v>9.3615055412118481E-2</v>
      </c>
      <c r="N198" s="41">
        <f t="shared" ca="1" si="52"/>
        <v>0</v>
      </c>
      <c r="O198" s="88">
        <f t="shared" ca="1" si="53"/>
        <v>0</v>
      </c>
      <c r="P198" s="41">
        <f t="shared" ca="1" si="54"/>
        <v>0</v>
      </c>
      <c r="Q198" s="41">
        <f t="shared" ca="1" si="55"/>
        <v>0</v>
      </c>
      <c r="R198" s="25">
        <f t="shared" ca="1" si="44"/>
        <v>-9.3615055412118481E-2</v>
      </c>
    </row>
    <row r="199" spans="1:18">
      <c r="A199" s="75"/>
      <c r="B199" s="75"/>
      <c r="C199" s="75"/>
      <c r="D199" s="76">
        <f t="shared" si="45"/>
        <v>0</v>
      </c>
      <c r="E199" s="76">
        <f t="shared" si="45"/>
        <v>0</v>
      </c>
      <c r="F199" s="41">
        <f t="shared" si="46"/>
        <v>0</v>
      </c>
      <c r="G199" s="41">
        <f t="shared" si="46"/>
        <v>0</v>
      </c>
      <c r="H199" s="41">
        <f t="shared" si="47"/>
        <v>0</v>
      </c>
      <c r="I199" s="41">
        <f t="shared" si="48"/>
        <v>0</v>
      </c>
      <c r="J199" s="41">
        <f t="shared" si="49"/>
        <v>0</v>
      </c>
      <c r="K199" s="41">
        <f t="shared" si="50"/>
        <v>0</v>
      </c>
      <c r="L199" s="41">
        <f t="shared" si="51"/>
        <v>0</v>
      </c>
      <c r="M199" s="41">
        <f t="shared" ca="1" si="43"/>
        <v>9.3615055412118481E-2</v>
      </c>
      <c r="N199" s="41">
        <f t="shared" ca="1" si="52"/>
        <v>0</v>
      </c>
      <c r="O199" s="88">
        <f t="shared" ca="1" si="53"/>
        <v>0</v>
      </c>
      <c r="P199" s="41">
        <f t="shared" ca="1" si="54"/>
        <v>0</v>
      </c>
      <c r="Q199" s="41">
        <f t="shared" ca="1" si="55"/>
        <v>0</v>
      </c>
      <c r="R199" s="25">
        <f t="shared" ca="1" si="44"/>
        <v>-9.3615055412118481E-2</v>
      </c>
    </row>
    <row r="200" spans="1:18">
      <c r="A200" s="75"/>
      <c r="B200" s="75"/>
      <c r="C200" s="75"/>
      <c r="D200" s="76">
        <f t="shared" si="45"/>
        <v>0</v>
      </c>
      <c r="E200" s="76">
        <f t="shared" si="45"/>
        <v>0</v>
      </c>
      <c r="F200" s="41">
        <f t="shared" si="46"/>
        <v>0</v>
      </c>
      <c r="G200" s="41">
        <f t="shared" si="46"/>
        <v>0</v>
      </c>
      <c r="H200" s="41">
        <f t="shared" si="47"/>
        <v>0</v>
      </c>
      <c r="I200" s="41">
        <f t="shared" si="48"/>
        <v>0</v>
      </c>
      <c r="J200" s="41">
        <f t="shared" si="49"/>
        <v>0</v>
      </c>
      <c r="K200" s="41">
        <f t="shared" si="50"/>
        <v>0</v>
      </c>
      <c r="L200" s="41">
        <f t="shared" si="51"/>
        <v>0</v>
      </c>
      <c r="M200" s="41">
        <f t="shared" ca="1" si="43"/>
        <v>9.3615055412118481E-2</v>
      </c>
      <c r="N200" s="41">
        <f t="shared" ca="1" si="52"/>
        <v>0</v>
      </c>
      <c r="O200" s="88">
        <f t="shared" ca="1" si="53"/>
        <v>0</v>
      </c>
      <c r="P200" s="41">
        <f t="shared" ca="1" si="54"/>
        <v>0</v>
      </c>
      <c r="Q200" s="41">
        <f t="shared" ca="1" si="55"/>
        <v>0</v>
      </c>
      <c r="R200" s="25">
        <f t="shared" ca="1" si="44"/>
        <v>-9.3615055412118481E-2</v>
      </c>
    </row>
    <row r="201" spans="1:18">
      <c r="A201" s="75"/>
      <c r="B201" s="75"/>
      <c r="C201" s="75"/>
      <c r="D201" s="76">
        <f t="shared" si="45"/>
        <v>0</v>
      </c>
      <c r="E201" s="76">
        <f t="shared" si="45"/>
        <v>0</v>
      </c>
      <c r="F201" s="41">
        <f t="shared" si="46"/>
        <v>0</v>
      </c>
      <c r="G201" s="41">
        <f t="shared" si="46"/>
        <v>0</v>
      </c>
      <c r="H201" s="41">
        <f t="shared" si="47"/>
        <v>0</v>
      </c>
      <c r="I201" s="41">
        <f t="shared" si="48"/>
        <v>0</v>
      </c>
      <c r="J201" s="41">
        <f t="shared" si="49"/>
        <v>0</v>
      </c>
      <c r="K201" s="41">
        <f t="shared" si="50"/>
        <v>0</v>
      </c>
      <c r="L201" s="41">
        <f t="shared" si="51"/>
        <v>0</v>
      </c>
      <c r="M201" s="41">
        <f t="shared" ref="M201:M264" ca="1" si="56">+E$4+E$5*D201+E$6*D201^2</f>
        <v>9.3615055412118481E-2</v>
      </c>
      <c r="N201" s="41">
        <f t="shared" ca="1" si="52"/>
        <v>0</v>
      </c>
      <c r="O201" s="88">
        <f t="shared" ca="1" si="53"/>
        <v>0</v>
      </c>
      <c r="P201" s="41">
        <f t="shared" ca="1" si="54"/>
        <v>0</v>
      </c>
      <c r="Q201" s="41">
        <f t="shared" ca="1" si="55"/>
        <v>0</v>
      </c>
      <c r="R201" s="25">
        <f t="shared" ca="1" si="44"/>
        <v>-9.3615055412118481E-2</v>
      </c>
    </row>
    <row r="202" spans="1:18">
      <c r="A202" s="75"/>
      <c r="B202" s="75"/>
      <c r="C202" s="75"/>
      <c r="D202" s="76">
        <f t="shared" si="45"/>
        <v>0</v>
      </c>
      <c r="E202" s="76">
        <f t="shared" si="45"/>
        <v>0</v>
      </c>
      <c r="F202" s="41">
        <f t="shared" si="46"/>
        <v>0</v>
      </c>
      <c r="G202" s="41">
        <f t="shared" si="46"/>
        <v>0</v>
      </c>
      <c r="H202" s="41">
        <f t="shared" si="47"/>
        <v>0</v>
      </c>
      <c r="I202" s="41">
        <f t="shared" si="48"/>
        <v>0</v>
      </c>
      <c r="J202" s="41">
        <f t="shared" si="49"/>
        <v>0</v>
      </c>
      <c r="K202" s="41">
        <f t="shared" si="50"/>
        <v>0</v>
      </c>
      <c r="L202" s="41">
        <f t="shared" si="51"/>
        <v>0</v>
      </c>
      <c r="M202" s="41">
        <f t="shared" ca="1" si="56"/>
        <v>9.3615055412118481E-2</v>
      </c>
      <c r="N202" s="41">
        <f t="shared" ca="1" si="52"/>
        <v>0</v>
      </c>
      <c r="O202" s="88">
        <f t="shared" ca="1" si="53"/>
        <v>0</v>
      </c>
      <c r="P202" s="41">
        <f t="shared" ca="1" si="54"/>
        <v>0</v>
      </c>
      <c r="Q202" s="41">
        <f t="shared" ca="1" si="55"/>
        <v>0</v>
      </c>
      <c r="R202" s="25">
        <f t="shared" ca="1" si="44"/>
        <v>-9.3615055412118481E-2</v>
      </c>
    </row>
    <row r="203" spans="1:18">
      <c r="A203" s="75"/>
      <c r="B203" s="75"/>
      <c r="C203" s="75"/>
      <c r="D203" s="76">
        <f t="shared" si="45"/>
        <v>0</v>
      </c>
      <c r="E203" s="76">
        <f t="shared" si="45"/>
        <v>0</v>
      </c>
      <c r="F203" s="41">
        <f t="shared" si="46"/>
        <v>0</v>
      </c>
      <c r="G203" s="41">
        <f t="shared" si="46"/>
        <v>0</v>
      </c>
      <c r="H203" s="41">
        <f t="shared" si="47"/>
        <v>0</v>
      </c>
      <c r="I203" s="41">
        <f t="shared" si="48"/>
        <v>0</v>
      </c>
      <c r="J203" s="41">
        <f t="shared" si="49"/>
        <v>0</v>
      </c>
      <c r="K203" s="41">
        <f t="shared" si="50"/>
        <v>0</v>
      </c>
      <c r="L203" s="41">
        <f t="shared" si="51"/>
        <v>0</v>
      </c>
      <c r="M203" s="41">
        <f t="shared" ca="1" si="56"/>
        <v>9.3615055412118481E-2</v>
      </c>
      <c r="N203" s="41">
        <f t="shared" ca="1" si="52"/>
        <v>0</v>
      </c>
      <c r="O203" s="88">
        <f t="shared" ca="1" si="53"/>
        <v>0</v>
      </c>
      <c r="P203" s="41">
        <f t="shared" ca="1" si="54"/>
        <v>0</v>
      </c>
      <c r="Q203" s="41">
        <f t="shared" ca="1" si="55"/>
        <v>0</v>
      </c>
      <c r="R203" s="25">
        <f t="shared" ca="1" si="44"/>
        <v>-9.3615055412118481E-2</v>
      </c>
    </row>
    <row r="204" spans="1:18">
      <c r="A204" s="75"/>
      <c r="B204" s="75"/>
      <c r="C204" s="75"/>
      <c r="D204" s="76">
        <f t="shared" si="45"/>
        <v>0</v>
      </c>
      <c r="E204" s="76">
        <f t="shared" si="45"/>
        <v>0</v>
      </c>
      <c r="F204" s="41">
        <f t="shared" si="46"/>
        <v>0</v>
      </c>
      <c r="G204" s="41">
        <f t="shared" si="46"/>
        <v>0</v>
      </c>
      <c r="H204" s="41">
        <f t="shared" si="47"/>
        <v>0</v>
      </c>
      <c r="I204" s="41">
        <f t="shared" si="48"/>
        <v>0</v>
      </c>
      <c r="J204" s="41">
        <f t="shared" si="49"/>
        <v>0</v>
      </c>
      <c r="K204" s="41">
        <f t="shared" si="50"/>
        <v>0</v>
      </c>
      <c r="L204" s="41">
        <f t="shared" si="51"/>
        <v>0</v>
      </c>
      <c r="M204" s="41">
        <f t="shared" ca="1" si="56"/>
        <v>9.3615055412118481E-2</v>
      </c>
      <c r="N204" s="41">
        <f t="shared" ca="1" si="52"/>
        <v>0</v>
      </c>
      <c r="O204" s="88">
        <f t="shared" ca="1" si="53"/>
        <v>0</v>
      </c>
      <c r="P204" s="41">
        <f t="shared" ca="1" si="54"/>
        <v>0</v>
      </c>
      <c r="Q204" s="41">
        <f t="shared" ca="1" si="55"/>
        <v>0</v>
      </c>
      <c r="R204" s="25">
        <f t="shared" ca="1" si="44"/>
        <v>-9.3615055412118481E-2</v>
      </c>
    </row>
    <row r="205" spans="1:18">
      <c r="A205" s="75"/>
      <c r="B205" s="75"/>
      <c r="C205" s="75"/>
      <c r="D205" s="76">
        <f t="shared" si="45"/>
        <v>0</v>
      </c>
      <c r="E205" s="76">
        <f t="shared" si="45"/>
        <v>0</v>
      </c>
      <c r="F205" s="41">
        <f t="shared" si="46"/>
        <v>0</v>
      </c>
      <c r="G205" s="41">
        <f t="shared" si="46"/>
        <v>0</v>
      </c>
      <c r="H205" s="41">
        <f t="shared" si="47"/>
        <v>0</v>
      </c>
      <c r="I205" s="41">
        <f t="shared" si="48"/>
        <v>0</v>
      </c>
      <c r="J205" s="41">
        <f t="shared" si="49"/>
        <v>0</v>
      </c>
      <c r="K205" s="41">
        <f t="shared" si="50"/>
        <v>0</v>
      </c>
      <c r="L205" s="41">
        <f t="shared" si="51"/>
        <v>0</v>
      </c>
      <c r="M205" s="41">
        <f t="shared" ca="1" si="56"/>
        <v>9.3615055412118481E-2</v>
      </c>
      <c r="N205" s="41">
        <f t="shared" ca="1" si="52"/>
        <v>0</v>
      </c>
      <c r="O205" s="88">
        <f t="shared" ca="1" si="53"/>
        <v>0</v>
      </c>
      <c r="P205" s="41">
        <f t="shared" ca="1" si="54"/>
        <v>0</v>
      </c>
      <c r="Q205" s="41">
        <f t="shared" ca="1" si="55"/>
        <v>0</v>
      </c>
      <c r="R205" s="25">
        <f t="shared" ca="1" si="44"/>
        <v>-9.3615055412118481E-2</v>
      </c>
    </row>
    <row r="206" spans="1:18">
      <c r="A206" s="75"/>
      <c r="B206" s="75"/>
      <c r="C206" s="75"/>
      <c r="D206" s="76">
        <f t="shared" si="45"/>
        <v>0</v>
      </c>
      <c r="E206" s="76">
        <f t="shared" si="45"/>
        <v>0</v>
      </c>
      <c r="F206" s="41">
        <f t="shared" si="46"/>
        <v>0</v>
      </c>
      <c r="G206" s="41">
        <f t="shared" si="46"/>
        <v>0</v>
      </c>
      <c r="H206" s="41">
        <f t="shared" si="47"/>
        <v>0</v>
      </c>
      <c r="I206" s="41">
        <f t="shared" si="48"/>
        <v>0</v>
      </c>
      <c r="J206" s="41">
        <f t="shared" si="49"/>
        <v>0</v>
      </c>
      <c r="K206" s="41">
        <f t="shared" si="50"/>
        <v>0</v>
      </c>
      <c r="L206" s="41">
        <f t="shared" si="51"/>
        <v>0</v>
      </c>
      <c r="M206" s="41">
        <f t="shared" ca="1" si="56"/>
        <v>9.3615055412118481E-2</v>
      </c>
      <c r="N206" s="41">
        <f t="shared" ca="1" si="52"/>
        <v>0</v>
      </c>
      <c r="O206" s="88">
        <f t="shared" ca="1" si="53"/>
        <v>0</v>
      </c>
      <c r="P206" s="41">
        <f t="shared" ca="1" si="54"/>
        <v>0</v>
      </c>
      <c r="Q206" s="41">
        <f t="shared" ca="1" si="55"/>
        <v>0</v>
      </c>
      <c r="R206" s="25">
        <f t="shared" ca="1" si="44"/>
        <v>-9.3615055412118481E-2</v>
      </c>
    </row>
    <row r="207" spans="1:18">
      <c r="A207" s="75"/>
      <c r="B207" s="75"/>
      <c r="C207" s="75"/>
      <c r="D207" s="76">
        <f t="shared" si="45"/>
        <v>0</v>
      </c>
      <c r="E207" s="76">
        <f t="shared" si="45"/>
        <v>0</v>
      </c>
      <c r="F207" s="41">
        <f t="shared" si="46"/>
        <v>0</v>
      </c>
      <c r="G207" s="41">
        <f t="shared" si="46"/>
        <v>0</v>
      </c>
      <c r="H207" s="41">
        <f t="shared" si="47"/>
        <v>0</v>
      </c>
      <c r="I207" s="41">
        <f t="shared" si="48"/>
        <v>0</v>
      </c>
      <c r="J207" s="41">
        <f t="shared" si="49"/>
        <v>0</v>
      </c>
      <c r="K207" s="41">
        <f t="shared" si="50"/>
        <v>0</v>
      </c>
      <c r="L207" s="41">
        <f t="shared" si="51"/>
        <v>0</v>
      </c>
      <c r="M207" s="41">
        <f t="shared" ca="1" si="56"/>
        <v>9.3615055412118481E-2</v>
      </c>
      <c r="N207" s="41">
        <f t="shared" ca="1" si="52"/>
        <v>0</v>
      </c>
      <c r="O207" s="88">
        <f t="shared" ca="1" si="53"/>
        <v>0</v>
      </c>
      <c r="P207" s="41">
        <f t="shared" ca="1" si="54"/>
        <v>0</v>
      </c>
      <c r="Q207" s="41">
        <f t="shared" ca="1" si="55"/>
        <v>0</v>
      </c>
      <c r="R207" s="25">
        <f t="shared" ca="1" si="44"/>
        <v>-9.3615055412118481E-2</v>
      </c>
    </row>
    <row r="208" spans="1:18">
      <c r="A208" s="75"/>
      <c r="B208" s="75"/>
      <c r="C208" s="75"/>
      <c r="D208" s="76">
        <f t="shared" si="45"/>
        <v>0</v>
      </c>
      <c r="E208" s="76">
        <f t="shared" si="45"/>
        <v>0</v>
      </c>
      <c r="F208" s="41">
        <f t="shared" si="46"/>
        <v>0</v>
      </c>
      <c r="G208" s="41">
        <f t="shared" si="46"/>
        <v>0</v>
      </c>
      <c r="H208" s="41">
        <f t="shared" si="47"/>
        <v>0</v>
      </c>
      <c r="I208" s="41">
        <f t="shared" si="48"/>
        <v>0</v>
      </c>
      <c r="J208" s="41">
        <f t="shared" si="49"/>
        <v>0</v>
      </c>
      <c r="K208" s="41">
        <f t="shared" si="50"/>
        <v>0</v>
      </c>
      <c r="L208" s="41">
        <f t="shared" si="51"/>
        <v>0</v>
      </c>
      <c r="M208" s="41">
        <f t="shared" ca="1" si="56"/>
        <v>9.3615055412118481E-2</v>
      </c>
      <c r="N208" s="41">
        <f t="shared" ca="1" si="52"/>
        <v>0</v>
      </c>
      <c r="O208" s="88">
        <f t="shared" ca="1" si="53"/>
        <v>0</v>
      </c>
      <c r="P208" s="41">
        <f t="shared" ca="1" si="54"/>
        <v>0</v>
      </c>
      <c r="Q208" s="41">
        <f t="shared" ca="1" si="55"/>
        <v>0</v>
      </c>
      <c r="R208" s="25">
        <f t="shared" ca="1" si="44"/>
        <v>-9.3615055412118481E-2</v>
      </c>
    </row>
    <row r="209" spans="1:18">
      <c r="A209" s="75"/>
      <c r="B209" s="75"/>
      <c r="C209" s="75"/>
      <c r="D209" s="76">
        <f t="shared" si="45"/>
        <v>0</v>
      </c>
      <c r="E209" s="76">
        <f t="shared" si="45"/>
        <v>0</v>
      </c>
      <c r="F209" s="41">
        <f t="shared" si="46"/>
        <v>0</v>
      </c>
      <c r="G209" s="41">
        <f t="shared" si="46"/>
        <v>0</v>
      </c>
      <c r="H209" s="41">
        <f t="shared" si="47"/>
        <v>0</v>
      </c>
      <c r="I209" s="41">
        <f t="shared" si="48"/>
        <v>0</v>
      </c>
      <c r="J209" s="41">
        <f t="shared" si="49"/>
        <v>0</v>
      </c>
      <c r="K209" s="41">
        <f t="shared" si="50"/>
        <v>0</v>
      </c>
      <c r="L209" s="41">
        <f t="shared" si="51"/>
        <v>0</v>
      </c>
      <c r="M209" s="41">
        <f t="shared" ca="1" si="56"/>
        <v>9.3615055412118481E-2</v>
      </c>
      <c r="N209" s="41">
        <f t="shared" ca="1" si="52"/>
        <v>0</v>
      </c>
      <c r="O209" s="88">
        <f t="shared" ca="1" si="53"/>
        <v>0</v>
      </c>
      <c r="P209" s="41">
        <f t="shared" ca="1" si="54"/>
        <v>0</v>
      </c>
      <c r="Q209" s="41">
        <f t="shared" ca="1" si="55"/>
        <v>0</v>
      </c>
      <c r="R209" s="25">
        <f t="shared" ca="1" si="44"/>
        <v>-9.3615055412118481E-2</v>
      </c>
    </row>
    <row r="210" spans="1:18">
      <c r="A210" s="75"/>
      <c r="B210" s="75"/>
      <c r="C210" s="75"/>
      <c r="D210" s="76">
        <f t="shared" si="45"/>
        <v>0</v>
      </c>
      <c r="E210" s="76">
        <f t="shared" si="45"/>
        <v>0</v>
      </c>
      <c r="F210" s="41">
        <f t="shared" si="46"/>
        <v>0</v>
      </c>
      <c r="G210" s="41">
        <f t="shared" si="46"/>
        <v>0</v>
      </c>
      <c r="H210" s="41">
        <f t="shared" si="47"/>
        <v>0</v>
      </c>
      <c r="I210" s="41">
        <f t="shared" si="48"/>
        <v>0</v>
      </c>
      <c r="J210" s="41">
        <f t="shared" si="49"/>
        <v>0</v>
      </c>
      <c r="K210" s="41">
        <f t="shared" si="50"/>
        <v>0</v>
      </c>
      <c r="L210" s="41">
        <f t="shared" si="51"/>
        <v>0</v>
      </c>
      <c r="M210" s="41">
        <f t="shared" ca="1" si="56"/>
        <v>9.3615055412118481E-2</v>
      </c>
      <c r="N210" s="41">
        <f t="shared" ca="1" si="52"/>
        <v>0</v>
      </c>
      <c r="O210" s="88">
        <f t="shared" ca="1" si="53"/>
        <v>0</v>
      </c>
      <c r="P210" s="41">
        <f t="shared" ca="1" si="54"/>
        <v>0</v>
      </c>
      <c r="Q210" s="41">
        <f t="shared" ca="1" si="55"/>
        <v>0</v>
      </c>
      <c r="R210" s="25">
        <f t="shared" ca="1" si="44"/>
        <v>-9.3615055412118481E-2</v>
      </c>
    </row>
    <row r="211" spans="1:18">
      <c r="A211" s="75"/>
      <c r="B211" s="75"/>
      <c r="C211" s="75"/>
      <c r="D211" s="76">
        <f t="shared" si="45"/>
        <v>0</v>
      </c>
      <c r="E211" s="76">
        <f t="shared" si="45"/>
        <v>0</v>
      </c>
      <c r="F211" s="41">
        <f t="shared" si="46"/>
        <v>0</v>
      </c>
      <c r="G211" s="41">
        <f t="shared" si="46"/>
        <v>0</v>
      </c>
      <c r="H211" s="41">
        <f t="shared" si="47"/>
        <v>0</v>
      </c>
      <c r="I211" s="41">
        <f t="shared" si="48"/>
        <v>0</v>
      </c>
      <c r="J211" s="41">
        <f t="shared" si="49"/>
        <v>0</v>
      </c>
      <c r="K211" s="41">
        <f t="shared" si="50"/>
        <v>0</v>
      </c>
      <c r="L211" s="41">
        <f t="shared" si="51"/>
        <v>0</v>
      </c>
      <c r="M211" s="41">
        <f t="shared" ca="1" si="56"/>
        <v>9.3615055412118481E-2</v>
      </c>
      <c r="N211" s="41">
        <f t="shared" ca="1" si="52"/>
        <v>0</v>
      </c>
      <c r="O211" s="88">
        <f t="shared" ca="1" si="53"/>
        <v>0</v>
      </c>
      <c r="P211" s="41">
        <f t="shared" ca="1" si="54"/>
        <v>0</v>
      </c>
      <c r="Q211" s="41">
        <f t="shared" ca="1" si="55"/>
        <v>0</v>
      </c>
      <c r="R211" s="25">
        <f t="shared" ca="1" si="44"/>
        <v>-9.3615055412118481E-2</v>
      </c>
    </row>
    <row r="212" spans="1:18">
      <c r="A212" s="75"/>
      <c r="B212" s="75"/>
      <c r="C212" s="75"/>
      <c r="D212" s="76">
        <f t="shared" si="45"/>
        <v>0</v>
      </c>
      <c r="E212" s="76">
        <f t="shared" si="45"/>
        <v>0</v>
      </c>
      <c r="F212" s="41">
        <f t="shared" si="46"/>
        <v>0</v>
      </c>
      <c r="G212" s="41">
        <f t="shared" si="46"/>
        <v>0</v>
      </c>
      <c r="H212" s="41">
        <f t="shared" si="47"/>
        <v>0</v>
      </c>
      <c r="I212" s="41">
        <f t="shared" si="48"/>
        <v>0</v>
      </c>
      <c r="J212" s="41">
        <f t="shared" si="49"/>
        <v>0</v>
      </c>
      <c r="K212" s="41">
        <f t="shared" si="50"/>
        <v>0</v>
      </c>
      <c r="L212" s="41">
        <f t="shared" si="51"/>
        <v>0</v>
      </c>
      <c r="M212" s="41">
        <f t="shared" ca="1" si="56"/>
        <v>9.3615055412118481E-2</v>
      </c>
      <c r="N212" s="41">
        <f t="shared" ca="1" si="52"/>
        <v>0</v>
      </c>
      <c r="O212" s="88">
        <f t="shared" ca="1" si="53"/>
        <v>0</v>
      </c>
      <c r="P212" s="41">
        <f t="shared" ca="1" si="54"/>
        <v>0</v>
      </c>
      <c r="Q212" s="41">
        <f t="shared" ca="1" si="55"/>
        <v>0</v>
      </c>
      <c r="R212" s="25">
        <f t="shared" ca="1" si="44"/>
        <v>-9.3615055412118481E-2</v>
      </c>
    </row>
    <row r="213" spans="1:18">
      <c r="A213" s="75"/>
      <c r="B213" s="75"/>
      <c r="C213" s="75"/>
      <c r="D213" s="76">
        <f t="shared" si="45"/>
        <v>0</v>
      </c>
      <c r="E213" s="76">
        <f t="shared" si="45"/>
        <v>0</v>
      </c>
      <c r="F213" s="41">
        <f t="shared" si="46"/>
        <v>0</v>
      </c>
      <c r="G213" s="41">
        <f t="shared" si="46"/>
        <v>0</v>
      </c>
      <c r="H213" s="41">
        <f t="shared" si="47"/>
        <v>0</v>
      </c>
      <c r="I213" s="41">
        <f t="shared" si="48"/>
        <v>0</v>
      </c>
      <c r="J213" s="41">
        <f t="shared" si="49"/>
        <v>0</v>
      </c>
      <c r="K213" s="41">
        <f t="shared" si="50"/>
        <v>0</v>
      </c>
      <c r="L213" s="41">
        <f t="shared" si="51"/>
        <v>0</v>
      </c>
      <c r="M213" s="41">
        <f t="shared" ca="1" si="56"/>
        <v>9.3615055412118481E-2</v>
      </c>
      <c r="N213" s="41">
        <f t="shared" ca="1" si="52"/>
        <v>0</v>
      </c>
      <c r="O213" s="88">
        <f t="shared" ca="1" si="53"/>
        <v>0</v>
      </c>
      <c r="P213" s="41">
        <f t="shared" ca="1" si="54"/>
        <v>0</v>
      </c>
      <c r="Q213" s="41">
        <f t="shared" ca="1" si="55"/>
        <v>0</v>
      </c>
      <c r="R213" s="25">
        <f t="shared" ca="1" si="44"/>
        <v>-9.3615055412118481E-2</v>
      </c>
    </row>
    <row r="214" spans="1:18">
      <c r="A214" s="75"/>
      <c r="B214" s="75"/>
      <c r="C214" s="75"/>
      <c r="D214" s="76">
        <f t="shared" si="45"/>
        <v>0</v>
      </c>
      <c r="E214" s="76">
        <f t="shared" si="45"/>
        <v>0</v>
      </c>
      <c r="F214" s="41">
        <f t="shared" si="46"/>
        <v>0</v>
      </c>
      <c r="G214" s="41">
        <f t="shared" si="46"/>
        <v>0</v>
      </c>
      <c r="H214" s="41">
        <f t="shared" si="47"/>
        <v>0</v>
      </c>
      <c r="I214" s="41">
        <f t="shared" si="48"/>
        <v>0</v>
      </c>
      <c r="J214" s="41">
        <f t="shared" si="49"/>
        <v>0</v>
      </c>
      <c r="K214" s="41">
        <f t="shared" si="50"/>
        <v>0</v>
      </c>
      <c r="L214" s="41">
        <f t="shared" si="51"/>
        <v>0</v>
      </c>
      <c r="M214" s="41">
        <f t="shared" ca="1" si="56"/>
        <v>9.3615055412118481E-2</v>
      </c>
      <c r="N214" s="41">
        <f t="shared" ca="1" si="52"/>
        <v>0</v>
      </c>
      <c r="O214" s="88">
        <f t="shared" ca="1" si="53"/>
        <v>0</v>
      </c>
      <c r="P214" s="41">
        <f t="shared" ca="1" si="54"/>
        <v>0</v>
      </c>
      <c r="Q214" s="41">
        <f t="shared" ca="1" si="55"/>
        <v>0</v>
      </c>
      <c r="R214" s="25">
        <f t="shared" ca="1" si="44"/>
        <v>-9.3615055412118481E-2</v>
      </c>
    </row>
    <row r="215" spans="1:18">
      <c r="A215" s="75"/>
      <c r="B215" s="75"/>
      <c r="C215" s="75"/>
      <c r="D215" s="76">
        <f t="shared" si="45"/>
        <v>0</v>
      </c>
      <c r="E215" s="76">
        <f t="shared" si="45"/>
        <v>0</v>
      </c>
      <c r="F215" s="41">
        <f t="shared" si="46"/>
        <v>0</v>
      </c>
      <c r="G215" s="41">
        <f t="shared" si="46"/>
        <v>0</v>
      </c>
      <c r="H215" s="41">
        <f t="shared" si="47"/>
        <v>0</v>
      </c>
      <c r="I215" s="41">
        <f t="shared" si="48"/>
        <v>0</v>
      </c>
      <c r="J215" s="41">
        <f t="shared" si="49"/>
        <v>0</v>
      </c>
      <c r="K215" s="41">
        <f t="shared" si="50"/>
        <v>0</v>
      </c>
      <c r="L215" s="41">
        <f t="shared" si="51"/>
        <v>0</v>
      </c>
      <c r="M215" s="41">
        <f t="shared" ca="1" si="56"/>
        <v>9.3615055412118481E-2</v>
      </c>
      <c r="N215" s="41">
        <f t="shared" ca="1" si="52"/>
        <v>0</v>
      </c>
      <c r="O215" s="88">
        <f t="shared" ca="1" si="53"/>
        <v>0</v>
      </c>
      <c r="P215" s="41">
        <f t="shared" ca="1" si="54"/>
        <v>0</v>
      </c>
      <c r="Q215" s="41">
        <f t="shared" ca="1" si="55"/>
        <v>0</v>
      </c>
      <c r="R215" s="25">
        <f t="shared" ca="1" si="44"/>
        <v>-9.3615055412118481E-2</v>
      </c>
    </row>
    <row r="216" spans="1:18">
      <c r="A216" s="75"/>
      <c r="B216" s="75"/>
      <c r="C216" s="75"/>
      <c r="D216" s="76">
        <f t="shared" si="45"/>
        <v>0</v>
      </c>
      <c r="E216" s="76">
        <f t="shared" si="45"/>
        <v>0</v>
      </c>
      <c r="F216" s="41">
        <f t="shared" si="46"/>
        <v>0</v>
      </c>
      <c r="G216" s="41">
        <f t="shared" si="46"/>
        <v>0</v>
      </c>
      <c r="H216" s="41">
        <f t="shared" si="47"/>
        <v>0</v>
      </c>
      <c r="I216" s="41">
        <f t="shared" si="48"/>
        <v>0</v>
      </c>
      <c r="J216" s="41">
        <f t="shared" si="49"/>
        <v>0</v>
      </c>
      <c r="K216" s="41">
        <f t="shared" si="50"/>
        <v>0</v>
      </c>
      <c r="L216" s="41">
        <f t="shared" si="51"/>
        <v>0</v>
      </c>
      <c r="M216" s="41">
        <f t="shared" ca="1" si="56"/>
        <v>9.3615055412118481E-2</v>
      </c>
      <c r="N216" s="41">
        <f t="shared" ca="1" si="52"/>
        <v>0</v>
      </c>
      <c r="O216" s="88">
        <f t="shared" ca="1" si="53"/>
        <v>0</v>
      </c>
      <c r="P216" s="41">
        <f t="shared" ca="1" si="54"/>
        <v>0</v>
      </c>
      <c r="Q216" s="41">
        <f t="shared" ca="1" si="55"/>
        <v>0</v>
      </c>
      <c r="R216" s="25">
        <f t="shared" ca="1" si="44"/>
        <v>-9.3615055412118481E-2</v>
      </c>
    </row>
    <row r="217" spans="1:18">
      <c r="A217" s="75"/>
      <c r="B217" s="75"/>
      <c r="C217" s="75"/>
      <c r="D217" s="76">
        <f t="shared" si="45"/>
        <v>0</v>
      </c>
      <c r="E217" s="76">
        <f t="shared" si="45"/>
        <v>0</v>
      </c>
      <c r="F217" s="41">
        <f t="shared" si="46"/>
        <v>0</v>
      </c>
      <c r="G217" s="41">
        <f t="shared" si="46"/>
        <v>0</v>
      </c>
      <c r="H217" s="41">
        <f t="shared" si="47"/>
        <v>0</v>
      </c>
      <c r="I217" s="41">
        <f t="shared" si="48"/>
        <v>0</v>
      </c>
      <c r="J217" s="41">
        <f t="shared" si="49"/>
        <v>0</v>
      </c>
      <c r="K217" s="41">
        <f t="shared" si="50"/>
        <v>0</v>
      </c>
      <c r="L217" s="41">
        <f t="shared" si="51"/>
        <v>0</v>
      </c>
      <c r="M217" s="41">
        <f t="shared" ca="1" si="56"/>
        <v>9.3615055412118481E-2</v>
      </c>
      <c r="N217" s="41">
        <f t="shared" ca="1" si="52"/>
        <v>0</v>
      </c>
      <c r="O217" s="88">
        <f t="shared" ca="1" si="53"/>
        <v>0</v>
      </c>
      <c r="P217" s="41">
        <f t="shared" ca="1" si="54"/>
        <v>0</v>
      </c>
      <c r="Q217" s="41">
        <f t="shared" ca="1" si="55"/>
        <v>0</v>
      </c>
      <c r="R217" s="25">
        <f t="shared" ca="1" si="44"/>
        <v>-9.3615055412118481E-2</v>
      </c>
    </row>
    <row r="218" spans="1:18">
      <c r="A218" s="75"/>
      <c r="B218" s="75"/>
      <c r="C218" s="75"/>
      <c r="D218" s="76">
        <f t="shared" si="45"/>
        <v>0</v>
      </c>
      <c r="E218" s="76">
        <f t="shared" si="45"/>
        <v>0</v>
      </c>
      <c r="F218" s="41">
        <f t="shared" si="46"/>
        <v>0</v>
      </c>
      <c r="G218" s="41">
        <f t="shared" si="46"/>
        <v>0</v>
      </c>
      <c r="H218" s="41">
        <f t="shared" si="47"/>
        <v>0</v>
      </c>
      <c r="I218" s="41">
        <f t="shared" si="48"/>
        <v>0</v>
      </c>
      <c r="J218" s="41">
        <f t="shared" si="49"/>
        <v>0</v>
      </c>
      <c r="K218" s="41">
        <f t="shared" si="50"/>
        <v>0</v>
      </c>
      <c r="L218" s="41">
        <f t="shared" si="51"/>
        <v>0</v>
      </c>
      <c r="M218" s="41">
        <f t="shared" ca="1" si="56"/>
        <v>9.3615055412118481E-2</v>
      </c>
      <c r="N218" s="41">
        <f t="shared" ca="1" si="52"/>
        <v>0</v>
      </c>
      <c r="O218" s="88">
        <f t="shared" ca="1" si="53"/>
        <v>0</v>
      </c>
      <c r="P218" s="41">
        <f t="shared" ca="1" si="54"/>
        <v>0</v>
      </c>
      <c r="Q218" s="41">
        <f t="shared" ca="1" si="55"/>
        <v>0</v>
      </c>
      <c r="R218" s="25">
        <f t="shared" ca="1" si="44"/>
        <v>-9.3615055412118481E-2</v>
      </c>
    </row>
    <row r="219" spans="1:18">
      <c r="A219" s="75"/>
      <c r="B219" s="75"/>
      <c r="C219" s="75"/>
      <c r="D219" s="76">
        <f t="shared" si="45"/>
        <v>0</v>
      </c>
      <c r="E219" s="76">
        <f t="shared" si="45"/>
        <v>0</v>
      </c>
      <c r="F219" s="41">
        <f t="shared" si="46"/>
        <v>0</v>
      </c>
      <c r="G219" s="41">
        <f t="shared" si="46"/>
        <v>0</v>
      </c>
      <c r="H219" s="41">
        <f t="shared" si="47"/>
        <v>0</v>
      </c>
      <c r="I219" s="41">
        <f t="shared" si="48"/>
        <v>0</v>
      </c>
      <c r="J219" s="41">
        <f t="shared" si="49"/>
        <v>0</v>
      </c>
      <c r="K219" s="41">
        <f t="shared" si="50"/>
        <v>0</v>
      </c>
      <c r="L219" s="41">
        <f t="shared" si="51"/>
        <v>0</v>
      </c>
      <c r="M219" s="41">
        <f t="shared" ca="1" si="56"/>
        <v>9.3615055412118481E-2</v>
      </c>
      <c r="N219" s="41">
        <f t="shared" ca="1" si="52"/>
        <v>0</v>
      </c>
      <c r="O219" s="88">
        <f t="shared" ca="1" si="53"/>
        <v>0</v>
      </c>
      <c r="P219" s="41">
        <f t="shared" ca="1" si="54"/>
        <v>0</v>
      </c>
      <c r="Q219" s="41">
        <f t="shared" ca="1" si="55"/>
        <v>0</v>
      </c>
      <c r="R219" s="25">
        <f t="shared" ca="1" si="44"/>
        <v>-9.3615055412118481E-2</v>
      </c>
    </row>
    <row r="220" spans="1:18">
      <c r="A220" s="75"/>
      <c r="B220" s="75"/>
      <c r="C220" s="75"/>
      <c r="D220" s="76">
        <f t="shared" si="45"/>
        <v>0</v>
      </c>
      <c r="E220" s="76">
        <f t="shared" si="45"/>
        <v>0</v>
      </c>
      <c r="F220" s="41">
        <f t="shared" si="46"/>
        <v>0</v>
      </c>
      <c r="G220" s="41">
        <f t="shared" si="46"/>
        <v>0</v>
      </c>
      <c r="H220" s="41">
        <f t="shared" si="47"/>
        <v>0</v>
      </c>
      <c r="I220" s="41">
        <f t="shared" si="48"/>
        <v>0</v>
      </c>
      <c r="J220" s="41">
        <f t="shared" si="49"/>
        <v>0</v>
      </c>
      <c r="K220" s="41">
        <f t="shared" si="50"/>
        <v>0</v>
      </c>
      <c r="L220" s="41">
        <f t="shared" si="51"/>
        <v>0</v>
      </c>
      <c r="M220" s="41">
        <f t="shared" ca="1" si="56"/>
        <v>9.3615055412118481E-2</v>
      </c>
      <c r="N220" s="41">
        <f t="shared" ca="1" si="52"/>
        <v>0</v>
      </c>
      <c r="O220" s="88">
        <f t="shared" ca="1" si="53"/>
        <v>0</v>
      </c>
      <c r="P220" s="41">
        <f t="shared" ca="1" si="54"/>
        <v>0</v>
      </c>
      <c r="Q220" s="41">
        <f t="shared" ca="1" si="55"/>
        <v>0</v>
      </c>
      <c r="R220" s="25">
        <f t="shared" ca="1" si="44"/>
        <v>-9.3615055412118481E-2</v>
      </c>
    </row>
    <row r="221" spans="1:18">
      <c r="A221" s="75"/>
      <c r="B221" s="75"/>
      <c r="C221" s="75"/>
      <c r="D221" s="76">
        <f t="shared" si="45"/>
        <v>0</v>
      </c>
      <c r="E221" s="76">
        <f t="shared" si="45"/>
        <v>0</v>
      </c>
      <c r="F221" s="41">
        <f t="shared" si="46"/>
        <v>0</v>
      </c>
      <c r="G221" s="41">
        <f t="shared" si="46"/>
        <v>0</v>
      </c>
      <c r="H221" s="41">
        <f t="shared" si="47"/>
        <v>0</v>
      </c>
      <c r="I221" s="41">
        <f t="shared" si="48"/>
        <v>0</v>
      </c>
      <c r="J221" s="41">
        <f t="shared" si="49"/>
        <v>0</v>
      </c>
      <c r="K221" s="41">
        <f t="shared" si="50"/>
        <v>0</v>
      </c>
      <c r="L221" s="41">
        <f t="shared" si="51"/>
        <v>0</v>
      </c>
      <c r="M221" s="41">
        <f t="shared" ca="1" si="56"/>
        <v>9.3615055412118481E-2</v>
      </c>
      <c r="N221" s="41">
        <f t="shared" ca="1" si="52"/>
        <v>0</v>
      </c>
      <c r="O221" s="88">
        <f t="shared" ca="1" si="53"/>
        <v>0</v>
      </c>
      <c r="P221" s="41">
        <f t="shared" ca="1" si="54"/>
        <v>0</v>
      </c>
      <c r="Q221" s="41">
        <f t="shared" ca="1" si="55"/>
        <v>0</v>
      </c>
      <c r="R221" s="25">
        <f t="shared" ca="1" si="44"/>
        <v>-9.3615055412118481E-2</v>
      </c>
    </row>
    <row r="222" spans="1:18">
      <c r="A222" s="75"/>
      <c r="B222" s="75"/>
      <c r="C222" s="75"/>
      <c r="D222" s="76">
        <f t="shared" si="45"/>
        <v>0</v>
      </c>
      <c r="E222" s="76">
        <f t="shared" si="45"/>
        <v>0</v>
      </c>
      <c r="F222" s="41">
        <f t="shared" si="46"/>
        <v>0</v>
      </c>
      <c r="G222" s="41">
        <f t="shared" si="46"/>
        <v>0</v>
      </c>
      <c r="H222" s="41">
        <f t="shared" si="47"/>
        <v>0</v>
      </c>
      <c r="I222" s="41">
        <f t="shared" si="48"/>
        <v>0</v>
      </c>
      <c r="J222" s="41">
        <f t="shared" si="49"/>
        <v>0</v>
      </c>
      <c r="K222" s="41">
        <f t="shared" si="50"/>
        <v>0</v>
      </c>
      <c r="L222" s="41">
        <f t="shared" si="51"/>
        <v>0</v>
      </c>
      <c r="M222" s="41">
        <f t="shared" ca="1" si="56"/>
        <v>9.3615055412118481E-2</v>
      </c>
      <c r="N222" s="41">
        <f t="shared" ca="1" si="52"/>
        <v>0</v>
      </c>
      <c r="O222" s="88">
        <f t="shared" ca="1" si="53"/>
        <v>0</v>
      </c>
      <c r="P222" s="41">
        <f t="shared" ca="1" si="54"/>
        <v>0</v>
      </c>
      <c r="Q222" s="41">
        <f t="shared" ca="1" si="55"/>
        <v>0</v>
      </c>
      <c r="R222" s="25">
        <f t="shared" ca="1" si="44"/>
        <v>-9.3615055412118481E-2</v>
      </c>
    </row>
    <row r="223" spans="1:18">
      <c r="A223" s="75"/>
      <c r="B223" s="75"/>
      <c r="C223" s="75"/>
      <c r="D223" s="76">
        <f t="shared" si="45"/>
        <v>0</v>
      </c>
      <c r="E223" s="76">
        <f t="shared" si="45"/>
        <v>0</v>
      </c>
      <c r="F223" s="41">
        <f t="shared" si="46"/>
        <v>0</v>
      </c>
      <c r="G223" s="41">
        <f t="shared" si="46"/>
        <v>0</v>
      </c>
      <c r="H223" s="41">
        <f t="shared" si="47"/>
        <v>0</v>
      </c>
      <c r="I223" s="41">
        <f t="shared" si="48"/>
        <v>0</v>
      </c>
      <c r="J223" s="41">
        <f t="shared" si="49"/>
        <v>0</v>
      </c>
      <c r="K223" s="41">
        <f t="shared" si="50"/>
        <v>0</v>
      </c>
      <c r="L223" s="41">
        <f t="shared" si="51"/>
        <v>0</v>
      </c>
      <c r="M223" s="41">
        <f t="shared" ca="1" si="56"/>
        <v>9.3615055412118481E-2</v>
      </c>
      <c r="N223" s="41">
        <f t="shared" ca="1" si="52"/>
        <v>0</v>
      </c>
      <c r="O223" s="88">
        <f t="shared" ca="1" si="53"/>
        <v>0</v>
      </c>
      <c r="P223" s="41">
        <f t="shared" ca="1" si="54"/>
        <v>0</v>
      </c>
      <c r="Q223" s="41">
        <f t="shared" ca="1" si="55"/>
        <v>0</v>
      </c>
      <c r="R223" s="25">
        <f t="shared" ca="1" si="44"/>
        <v>-9.3615055412118481E-2</v>
      </c>
    </row>
    <row r="224" spans="1:18">
      <c r="A224" s="75"/>
      <c r="B224" s="75"/>
      <c r="C224" s="75"/>
      <c r="D224" s="76">
        <f t="shared" si="45"/>
        <v>0</v>
      </c>
      <c r="E224" s="76">
        <f t="shared" si="45"/>
        <v>0</v>
      </c>
      <c r="F224" s="41">
        <f t="shared" si="46"/>
        <v>0</v>
      </c>
      <c r="G224" s="41">
        <f t="shared" si="46"/>
        <v>0</v>
      </c>
      <c r="H224" s="41">
        <f t="shared" si="47"/>
        <v>0</v>
      </c>
      <c r="I224" s="41">
        <f t="shared" si="48"/>
        <v>0</v>
      </c>
      <c r="J224" s="41">
        <f t="shared" si="49"/>
        <v>0</v>
      </c>
      <c r="K224" s="41">
        <f t="shared" si="50"/>
        <v>0</v>
      </c>
      <c r="L224" s="41">
        <f t="shared" si="51"/>
        <v>0</v>
      </c>
      <c r="M224" s="41">
        <f t="shared" ca="1" si="56"/>
        <v>9.3615055412118481E-2</v>
      </c>
      <c r="N224" s="41">
        <f t="shared" ca="1" si="52"/>
        <v>0</v>
      </c>
      <c r="O224" s="88">
        <f t="shared" ca="1" si="53"/>
        <v>0</v>
      </c>
      <c r="P224" s="41">
        <f t="shared" ca="1" si="54"/>
        <v>0</v>
      </c>
      <c r="Q224" s="41">
        <f t="shared" ca="1" si="55"/>
        <v>0</v>
      </c>
      <c r="R224" s="25">
        <f t="shared" ca="1" si="44"/>
        <v>-9.3615055412118481E-2</v>
      </c>
    </row>
    <row r="225" spans="1:18">
      <c r="A225" s="75"/>
      <c r="B225" s="75"/>
      <c r="C225" s="75"/>
      <c r="D225" s="76">
        <f t="shared" si="45"/>
        <v>0</v>
      </c>
      <c r="E225" s="76">
        <f t="shared" si="45"/>
        <v>0</v>
      </c>
      <c r="F225" s="41">
        <f t="shared" si="46"/>
        <v>0</v>
      </c>
      <c r="G225" s="41">
        <f t="shared" si="46"/>
        <v>0</v>
      </c>
      <c r="H225" s="41">
        <f t="shared" si="47"/>
        <v>0</v>
      </c>
      <c r="I225" s="41">
        <f t="shared" si="48"/>
        <v>0</v>
      </c>
      <c r="J225" s="41">
        <f t="shared" si="49"/>
        <v>0</v>
      </c>
      <c r="K225" s="41">
        <f t="shared" si="50"/>
        <v>0</v>
      </c>
      <c r="L225" s="41">
        <f t="shared" si="51"/>
        <v>0</v>
      </c>
      <c r="M225" s="41">
        <f t="shared" ca="1" si="56"/>
        <v>9.3615055412118481E-2</v>
      </c>
      <c r="N225" s="41">
        <f t="shared" ca="1" si="52"/>
        <v>0</v>
      </c>
      <c r="O225" s="88">
        <f t="shared" ca="1" si="53"/>
        <v>0</v>
      </c>
      <c r="P225" s="41">
        <f t="shared" ca="1" si="54"/>
        <v>0</v>
      </c>
      <c r="Q225" s="41">
        <f t="shared" ca="1" si="55"/>
        <v>0</v>
      </c>
      <c r="R225" s="25">
        <f t="shared" ca="1" si="44"/>
        <v>-9.3615055412118481E-2</v>
      </c>
    </row>
    <row r="226" spans="1:18">
      <c r="A226" s="75"/>
      <c r="B226" s="75"/>
      <c r="C226" s="75"/>
      <c r="D226" s="76">
        <f t="shared" si="45"/>
        <v>0</v>
      </c>
      <c r="E226" s="76">
        <f t="shared" si="45"/>
        <v>0</v>
      </c>
      <c r="F226" s="41">
        <f t="shared" si="46"/>
        <v>0</v>
      </c>
      <c r="G226" s="41">
        <f t="shared" si="46"/>
        <v>0</v>
      </c>
      <c r="H226" s="41">
        <f t="shared" si="47"/>
        <v>0</v>
      </c>
      <c r="I226" s="41">
        <f t="shared" si="48"/>
        <v>0</v>
      </c>
      <c r="J226" s="41">
        <f t="shared" si="49"/>
        <v>0</v>
      </c>
      <c r="K226" s="41">
        <f t="shared" si="50"/>
        <v>0</v>
      </c>
      <c r="L226" s="41">
        <f t="shared" si="51"/>
        <v>0</v>
      </c>
      <c r="M226" s="41">
        <f t="shared" ca="1" si="56"/>
        <v>9.3615055412118481E-2</v>
      </c>
      <c r="N226" s="41">
        <f t="shared" ca="1" si="52"/>
        <v>0</v>
      </c>
      <c r="O226" s="88">
        <f t="shared" ca="1" si="53"/>
        <v>0</v>
      </c>
      <c r="P226" s="41">
        <f t="shared" ca="1" si="54"/>
        <v>0</v>
      </c>
      <c r="Q226" s="41">
        <f t="shared" ca="1" si="55"/>
        <v>0</v>
      </c>
      <c r="R226" s="25">
        <f t="shared" ca="1" si="44"/>
        <v>-9.3615055412118481E-2</v>
      </c>
    </row>
    <row r="227" spans="1:18">
      <c r="A227" s="75"/>
      <c r="B227" s="75"/>
      <c r="C227" s="75"/>
      <c r="D227" s="76">
        <f t="shared" si="45"/>
        <v>0</v>
      </c>
      <c r="E227" s="76">
        <f t="shared" si="45"/>
        <v>0</v>
      </c>
      <c r="F227" s="41">
        <f t="shared" si="46"/>
        <v>0</v>
      </c>
      <c r="G227" s="41">
        <f t="shared" si="46"/>
        <v>0</v>
      </c>
      <c r="H227" s="41">
        <f t="shared" si="47"/>
        <v>0</v>
      </c>
      <c r="I227" s="41">
        <f t="shared" si="48"/>
        <v>0</v>
      </c>
      <c r="J227" s="41">
        <f t="shared" si="49"/>
        <v>0</v>
      </c>
      <c r="K227" s="41">
        <f t="shared" si="50"/>
        <v>0</v>
      </c>
      <c r="L227" s="41">
        <f t="shared" si="51"/>
        <v>0</v>
      </c>
      <c r="M227" s="41">
        <f t="shared" ca="1" si="56"/>
        <v>9.3615055412118481E-2</v>
      </c>
      <c r="N227" s="41">
        <f t="shared" ca="1" si="52"/>
        <v>0</v>
      </c>
      <c r="O227" s="88">
        <f t="shared" ca="1" si="53"/>
        <v>0</v>
      </c>
      <c r="P227" s="41">
        <f t="shared" ca="1" si="54"/>
        <v>0</v>
      </c>
      <c r="Q227" s="41">
        <f t="shared" ca="1" si="55"/>
        <v>0</v>
      </c>
      <c r="R227" s="25">
        <f t="shared" ca="1" si="44"/>
        <v>-9.3615055412118481E-2</v>
      </c>
    </row>
    <row r="228" spans="1:18">
      <c r="A228" s="75"/>
      <c r="B228" s="75"/>
      <c r="C228" s="75"/>
      <c r="D228" s="76">
        <f t="shared" si="45"/>
        <v>0</v>
      </c>
      <c r="E228" s="76">
        <f t="shared" si="45"/>
        <v>0</v>
      </c>
      <c r="F228" s="41">
        <f t="shared" si="46"/>
        <v>0</v>
      </c>
      <c r="G228" s="41">
        <f t="shared" si="46"/>
        <v>0</v>
      </c>
      <c r="H228" s="41">
        <f t="shared" si="47"/>
        <v>0</v>
      </c>
      <c r="I228" s="41">
        <f t="shared" si="48"/>
        <v>0</v>
      </c>
      <c r="J228" s="41">
        <f t="shared" si="49"/>
        <v>0</v>
      </c>
      <c r="K228" s="41">
        <f t="shared" si="50"/>
        <v>0</v>
      </c>
      <c r="L228" s="41">
        <f t="shared" si="51"/>
        <v>0</v>
      </c>
      <c r="M228" s="41">
        <f t="shared" ca="1" si="56"/>
        <v>9.3615055412118481E-2</v>
      </c>
      <c r="N228" s="41">
        <f t="shared" ca="1" si="52"/>
        <v>0</v>
      </c>
      <c r="O228" s="88">
        <f t="shared" ca="1" si="53"/>
        <v>0</v>
      </c>
      <c r="P228" s="41">
        <f t="shared" ca="1" si="54"/>
        <v>0</v>
      </c>
      <c r="Q228" s="41">
        <f t="shared" ca="1" si="55"/>
        <v>0</v>
      </c>
      <c r="R228" s="25">
        <f t="shared" ca="1" si="44"/>
        <v>-9.3615055412118481E-2</v>
      </c>
    </row>
    <row r="229" spans="1:18">
      <c r="A229" s="75"/>
      <c r="B229" s="75"/>
      <c r="C229" s="75"/>
      <c r="D229" s="76">
        <f t="shared" si="45"/>
        <v>0</v>
      </c>
      <c r="E229" s="76">
        <f t="shared" si="45"/>
        <v>0</v>
      </c>
      <c r="F229" s="41">
        <f t="shared" si="46"/>
        <v>0</v>
      </c>
      <c r="G229" s="41">
        <f t="shared" si="46"/>
        <v>0</v>
      </c>
      <c r="H229" s="41">
        <f t="shared" si="47"/>
        <v>0</v>
      </c>
      <c r="I229" s="41">
        <f t="shared" si="48"/>
        <v>0</v>
      </c>
      <c r="J229" s="41">
        <f t="shared" si="49"/>
        <v>0</v>
      </c>
      <c r="K229" s="41">
        <f t="shared" si="50"/>
        <v>0</v>
      </c>
      <c r="L229" s="41">
        <f t="shared" si="51"/>
        <v>0</v>
      </c>
      <c r="M229" s="41">
        <f t="shared" ca="1" si="56"/>
        <v>9.3615055412118481E-2</v>
      </c>
      <c r="N229" s="41">
        <f t="shared" ca="1" si="52"/>
        <v>0</v>
      </c>
      <c r="O229" s="88">
        <f t="shared" ca="1" si="53"/>
        <v>0</v>
      </c>
      <c r="P229" s="41">
        <f t="shared" ca="1" si="54"/>
        <v>0</v>
      </c>
      <c r="Q229" s="41">
        <f t="shared" ca="1" si="55"/>
        <v>0</v>
      </c>
      <c r="R229" s="25">
        <f t="shared" ca="1" si="44"/>
        <v>-9.3615055412118481E-2</v>
      </c>
    </row>
    <row r="230" spans="1:18">
      <c r="A230" s="75"/>
      <c r="B230" s="75"/>
      <c r="C230" s="75"/>
      <c r="D230" s="76">
        <f t="shared" si="45"/>
        <v>0</v>
      </c>
      <c r="E230" s="76">
        <f t="shared" si="45"/>
        <v>0</v>
      </c>
      <c r="F230" s="41">
        <f t="shared" si="46"/>
        <v>0</v>
      </c>
      <c r="G230" s="41">
        <f t="shared" si="46"/>
        <v>0</v>
      </c>
      <c r="H230" s="41">
        <f t="shared" si="47"/>
        <v>0</v>
      </c>
      <c r="I230" s="41">
        <f t="shared" si="48"/>
        <v>0</v>
      </c>
      <c r="J230" s="41">
        <f t="shared" si="49"/>
        <v>0</v>
      </c>
      <c r="K230" s="41">
        <f t="shared" si="50"/>
        <v>0</v>
      </c>
      <c r="L230" s="41">
        <f t="shared" si="51"/>
        <v>0</v>
      </c>
      <c r="M230" s="41">
        <f t="shared" ca="1" si="56"/>
        <v>9.3615055412118481E-2</v>
      </c>
      <c r="N230" s="41">
        <f t="shared" ca="1" si="52"/>
        <v>0</v>
      </c>
      <c r="O230" s="88">
        <f t="shared" ca="1" si="53"/>
        <v>0</v>
      </c>
      <c r="P230" s="41">
        <f t="shared" ca="1" si="54"/>
        <v>0</v>
      </c>
      <c r="Q230" s="41">
        <f t="shared" ca="1" si="55"/>
        <v>0</v>
      </c>
      <c r="R230" s="25">
        <f t="shared" ca="1" si="44"/>
        <v>-9.3615055412118481E-2</v>
      </c>
    </row>
    <row r="231" spans="1:18">
      <c r="A231" s="75"/>
      <c r="B231" s="75"/>
      <c r="C231" s="75"/>
      <c r="D231" s="76">
        <f t="shared" si="45"/>
        <v>0</v>
      </c>
      <c r="E231" s="76">
        <f t="shared" si="45"/>
        <v>0</v>
      </c>
      <c r="F231" s="41">
        <f t="shared" si="46"/>
        <v>0</v>
      </c>
      <c r="G231" s="41">
        <f t="shared" si="46"/>
        <v>0</v>
      </c>
      <c r="H231" s="41">
        <f t="shared" si="47"/>
        <v>0</v>
      </c>
      <c r="I231" s="41">
        <f t="shared" si="48"/>
        <v>0</v>
      </c>
      <c r="J231" s="41">
        <f t="shared" si="49"/>
        <v>0</v>
      </c>
      <c r="K231" s="41">
        <f t="shared" si="50"/>
        <v>0</v>
      </c>
      <c r="L231" s="41">
        <f t="shared" si="51"/>
        <v>0</v>
      </c>
      <c r="M231" s="41">
        <f t="shared" ca="1" si="56"/>
        <v>9.3615055412118481E-2</v>
      </c>
      <c r="N231" s="41">
        <f t="shared" ca="1" si="52"/>
        <v>0</v>
      </c>
      <c r="O231" s="88">
        <f t="shared" ca="1" si="53"/>
        <v>0</v>
      </c>
      <c r="P231" s="41">
        <f t="shared" ca="1" si="54"/>
        <v>0</v>
      </c>
      <c r="Q231" s="41">
        <f t="shared" ca="1" si="55"/>
        <v>0</v>
      </c>
      <c r="R231" s="25">
        <f t="shared" ca="1" si="44"/>
        <v>-9.3615055412118481E-2</v>
      </c>
    </row>
    <row r="232" spans="1:18">
      <c r="A232" s="75"/>
      <c r="B232" s="75"/>
      <c r="C232" s="75"/>
      <c r="D232" s="76">
        <f t="shared" si="45"/>
        <v>0</v>
      </c>
      <c r="E232" s="76">
        <f t="shared" si="45"/>
        <v>0</v>
      </c>
      <c r="F232" s="41">
        <f t="shared" si="46"/>
        <v>0</v>
      </c>
      <c r="G232" s="41">
        <f t="shared" si="46"/>
        <v>0</v>
      </c>
      <c r="H232" s="41">
        <f t="shared" si="47"/>
        <v>0</v>
      </c>
      <c r="I232" s="41">
        <f t="shared" si="48"/>
        <v>0</v>
      </c>
      <c r="J232" s="41">
        <f t="shared" si="49"/>
        <v>0</v>
      </c>
      <c r="K232" s="41">
        <f t="shared" si="50"/>
        <v>0</v>
      </c>
      <c r="L232" s="41">
        <f t="shared" si="51"/>
        <v>0</v>
      </c>
      <c r="M232" s="41">
        <f t="shared" ca="1" si="56"/>
        <v>9.3615055412118481E-2</v>
      </c>
      <c r="N232" s="41">
        <f t="shared" ca="1" si="52"/>
        <v>0</v>
      </c>
      <c r="O232" s="88">
        <f t="shared" ca="1" si="53"/>
        <v>0</v>
      </c>
      <c r="P232" s="41">
        <f t="shared" ca="1" si="54"/>
        <v>0</v>
      </c>
      <c r="Q232" s="41">
        <f t="shared" ca="1" si="55"/>
        <v>0</v>
      </c>
      <c r="R232" s="25">
        <f t="shared" ca="1" si="44"/>
        <v>-9.3615055412118481E-2</v>
      </c>
    </row>
    <row r="233" spans="1:18">
      <c r="A233" s="75"/>
      <c r="B233" s="75"/>
      <c r="C233" s="75"/>
      <c r="D233" s="76">
        <f t="shared" si="45"/>
        <v>0</v>
      </c>
      <c r="E233" s="76">
        <f t="shared" si="45"/>
        <v>0</v>
      </c>
      <c r="F233" s="41">
        <f t="shared" si="46"/>
        <v>0</v>
      </c>
      <c r="G233" s="41">
        <f t="shared" si="46"/>
        <v>0</v>
      </c>
      <c r="H233" s="41">
        <f t="shared" si="47"/>
        <v>0</v>
      </c>
      <c r="I233" s="41">
        <f t="shared" si="48"/>
        <v>0</v>
      </c>
      <c r="J233" s="41">
        <f t="shared" si="49"/>
        <v>0</v>
      </c>
      <c r="K233" s="41">
        <f t="shared" si="50"/>
        <v>0</v>
      </c>
      <c r="L233" s="41">
        <f t="shared" si="51"/>
        <v>0</v>
      </c>
      <c r="M233" s="41">
        <f t="shared" ca="1" si="56"/>
        <v>9.3615055412118481E-2</v>
      </c>
      <c r="N233" s="41">
        <f t="shared" ca="1" si="52"/>
        <v>0</v>
      </c>
      <c r="O233" s="88">
        <f t="shared" ca="1" si="53"/>
        <v>0</v>
      </c>
      <c r="P233" s="41">
        <f t="shared" ca="1" si="54"/>
        <v>0</v>
      </c>
      <c r="Q233" s="41">
        <f t="shared" ca="1" si="55"/>
        <v>0</v>
      </c>
      <c r="R233" s="25">
        <f t="shared" ca="1" si="44"/>
        <v>-9.3615055412118481E-2</v>
      </c>
    </row>
    <row r="234" spans="1:18">
      <c r="A234" s="75"/>
      <c r="B234" s="75"/>
      <c r="C234" s="75"/>
      <c r="D234" s="76">
        <f t="shared" si="45"/>
        <v>0</v>
      </c>
      <c r="E234" s="76">
        <f t="shared" si="45"/>
        <v>0</v>
      </c>
      <c r="F234" s="41">
        <f t="shared" si="46"/>
        <v>0</v>
      </c>
      <c r="G234" s="41">
        <f t="shared" si="46"/>
        <v>0</v>
      </c>
      <c r="H234" s="41">
        <f t="shared" si="47"/>
        <v>0</v>
      </c>
      <c r="I234" s="41">
        <f t="shared" si="48"/>
        <v>0</v>
      </c>
      <c r="J234" s="41">
        <f t="shared" si="49"/>
        <v>0</v>
      </c>
      <c r="K234" s="41">
        <f t="shared" si="50"/>
        <v>0</v>
      </c>
      <c r="L234" s="41">
        <f t="shared" si="51"/>
        <v>0</v>
      </c>
      <c r="M234" s="41">
        <f t="shared" ca="1" si="56"/>
        <v>9.3615055412118481E-2</v>
      </c>
      <c r="N234" s="41">
        <f t="shared" ca="1" si="52"/>
        <v>0</v>
      </c>
      <c r="O234" s="88">
        <f t="shared" ca="1" si="53"/>
        <v>0</v>
      </c>
      <c r="P234" s="41">
        <f t="shared" ca="1" si="54"/>
        <v>0</v>
      </c>
      <c r="Q234" s="41">
        <f t="shared" ca="1" si="55"/>
        <v>0</v>
      </c>
      <c r="R234" s="25">
        <f t="shared" ca="1" si="44"/>
        <v>-9.3615055412118481E-2</v>
      </c>
    </row>
    <row r="235" spans="1:18">
      <c r="A235" s="75"/>
      <c r="B235" s="75"/>
      <c r="C235" s="75"/>
      <c r="D235" s="76">
        <f t="shared" si="45"/>
        <v>0</v>
      </c>
      <c r="E235" s="76">
        <f t="shared" si="45"/>
        <v>0</v>
      </c>
      <c r="F235" s="41">
        <f t="shared" si="46"/>
        <v>0</v>
      </c>
      <c r="G235" s="41">
        <f t="shared" si="46"/>
        <v>0</v>
      </c>
      <c r="H235" s="41">
        <f t="shared" si="47"/>
        <v>0</v>
      </c>
      <c r="I235" s="41">
        <f t="shared" si="48"/>
        <v>0</v>
      </c>
      <c r="J235" s="41">
        <f t="shared" si="49"/>
        <v>0</v>
      </c>
      <c r="K235" s="41">
        <f t="shared" si="50"/>
        <v>0</v>
      </c>
      <c r="L235" s="41">
        <f t="shared" si="51"/>
        <v>0</v>
      </c>
      <c r="M235" s="41">
        <f t="shared" ca="1" si="56"/>
        <v>9.3615055412118481E-2</v>
      </c>
      <c r="N235" s="41">
        <f t="shared" ca="1" si="52"/>
        <v>0</v>
      </c>
      <c r="O235" s="88">
        <f t="shared" ca="1" si="53"/>
        <v>0</v>
      </c>
      <c r="P235" s="41">
        <f t="shared" ca="1" si="54"/>
        <v>0</v>
      </c>
      <c r="Q235" s="41">
        <f t="shared" ca="1" si="55"/>
        <v>0</v>
      </c>
      <c r="R235" s="25">
        <f t="shared" ca="1" si="44"/>
        <v>-9.3615055412118481E-2</v>
      </c>
    </row>
    <row r="236" spans="1:18">
      <c r="A236" s="75"/>
      <c r="B236" s="75"/>
      <c r="C236" s="75"/>
      <c r="D236" s="76">
        <f t="shared" si="45"/>
        <v>0</v>
      </c>
      <c r="E236" s="76">
        <f t="shared" si="45"/>
        <v>0</v>
      </c>
      <c r="F236" s="41">
        <f t="shared" si="46"/>
        <v>0</v>
      </c>
      <c r="G236" s="41">
        <f t="shared" si="46"/>
        <v>0</v>
      </c>
      <c r="H236" s="41">
        <f t="shared" si="47"/>
        <v>0</v>
      </c>
      <c r="I236" s="41">
        <f t="shared" si="48"/>
        <v>0</v>
      </c>
      <c r="J236" s="41">
        <f t="shared" si="49"/>
        <v>0</v>
      </c>
      <c r="K236" s="41">
        <f t="shared" si="50"/>
        <v>0</v>
      </c>
      <c r="L236" s="41">
        <f t="shared" si="51"/>
        <v>0</v>
      </c>
      <c r="M236" s="41">
        <f t="shared" ca="1" si="56"/>
        <v>9.3615055412118481E-2</v>
      </c>
      <c r="N236" s="41">
        <f t="shared" ca="1" si="52"/>
        <v>0</v>
      </c>
      <c r="O236" s="88">
        <f t="shared" ca="1" si="53"/>
        <v>0</v>
      </c>
      <c r="P236" s="41">
        <f t="shared" ca="1" si="54"/>
        <v>0</v>
      </c>
      <c r="Q236" s="41">
        <f t="shared" ca="1" si="55"/>
        <v>0</v>
      </c>
      <c r="R236" s="25">
        <f t="shared" ca="1" si="44"/>
        <v>-9.3615055412118481E-2</v>
      </c>
    </row>
    <row r="237" spans="1:18">
      <c r="A237" s="75"/>
      <c r="B237" s="75"/>
      <c r="C237" s="75"/>
      <c r="D237" s="76">
        <f t="shared" si="45"/>
        <v>0</v>
      </c>
      <c r="E237" s="76">
        <f t="shared" si="45"/>
        <v>0</v>
      </c>
      <c r="F237" s="41">
        <f t="shared" si="46"/>
        <v>0</v>
      </c>
      <c r="G237" s="41">
        <f t="shared" si="46"/>
        <v>0</v>
      </c>
      <c r="H237" s="41">
        <f t="shared" si="47"/>
        <v>0</v>
      </c>
      <c r="I237" s="41">
        <f t="shared" si="48"/>
        <v>0</v>
      </c>
      <c r="J237" s="41">
        <f t="shared" si="49"/>
        <v>0</v>
      </c>
      <c r="K237" s="41">
        <f t="shared" si="50"/>
        <v>0</v>
      </c>
      <c r="L237" s="41">
        <f t="shared" si="51"/>
        <v>0</v>
      </c>
      <c r="M237" s="41">
        <f t="shared" ca="1" si="56"/>
        <v>9.3615055412118481E-2</v>
      </c>
      <c r="N237" s="41">
        <f t="shared" ca="1" si="52"/>
        <v>0</v>
      </c>
      <c r="O237" s="88">
        <f t="shared" ca="1" si="53"/>
        <v>0</v>
      </c>
      <c r="P237" s="41">
        <f t="shared" ca="1" si="54"/>
        <v>0</v>
      </c>
      <c r="Q237" s="41">
        <f t="shared" ca="1" si="55"/>
        <v>0</v>
      </c>
      <c r="R237" s="25">
        <f t="shared" ca="1" si="44"/>
        <v>-9.3615055412118481E-2</v>
      </c>
    </row>
    <row r="238" spans="1:18">
      <c r="A238" s="75"/>
      <c r="B238" s="75"/>
      <c r="C238" s="75"/>
      <c r="D238" s="76">
        <f t="shared" si="45"/>
        <v>0</v>
      </c>
      <c r="E238" s="76">
        <f t="shared" si="45"/>
        <v>0</v>
      </c>
      <c r="F238" s="41">
        <f t="shared" si="46"/>
        <v>0</v>
      </c>
      <c r="G238" s="41">
        <f t="shared" si="46"/>
        <v>0</v>
      </c>
      <c r="H238" s="41">
        <f t="shared" si="47"/>
        <v>0</v>
      </c>
      <c r="I238" s="41">
        <f t="shared" si="48"/>
        <v>0</v>
      </c>
      <c r="J238" s="41">
        <f t="shared" si="49"/>
        <v>0</v>
      </c>
      <c r="K238" s="41">
        <f t="shared" si="50"/>
        <v>0</v>
      </c>
      <c r="L238" s="41">
        <f t="shared" si="51"/>
        <v>0</v>
      </c>
      <c r="M238" s="41">
        <f t="shared" ca="1" si="56"/>
        <v>9.3615055412118481E-2</v>
      </c>
      <c r="N238" s="41">
        <f t="shared" ca="1" si="52"/>
        <v>0</v>
      </c>
      <c r="O238" s="88">
        <f t="shared" ca="1" si="53"/>
        <v>0</v>
      </c>
      <c r="P238" s="41">
        <f t="shared" ca="1" si="54"/>
        <v>0</v>
      </c>
      <c r="Q238" s="41">
        <f t="shared" ca="1" si="55"/>
        <v>0</v>
      </c>
      <c r="R238" s="25">
        <f t="shared" ca="1" si="44"/>
        <v>-9.3615055412118481E-2</v>
      </c>
    </row>
    <row r="239" spans="1:18">
      <c r="A239" s="75"/>
      <c r="B239" s="75"/>
      <c r="C239" s="75"/>
      <c r="D239" s="76">
        <f t="shared" si="45"/>
        <v>0</v>
      </c>
      <c r="E239" s="76">
        <f t="shared" si="45"/>
        <v>0</v>
      </c>
      <c r="F239" s="41">
        <f t="shared" si="46"/>
        <v>0</v>
      </c>
      <c r="G239" s="41">
        <f t="shared" si="46"/>
        <v>0</v>
      </c>
      <c r="H239" s="41">
        <f t="shared" si="47"/>
        <v>0</v>
      </c>
      <c r="I239" s="41">
        <f t="shared" si="48"/>
        <v>0</v>
      </c>
      <c r="J239" s="41">
        <f t="shared" si="49"/>
        <v>0</v>
      </c>
      <c r="K239" s="41">
        <f t="shared" si="50"/>
        <v>0</v>
      </c>
      <c r="L239" s="41">
        <f t="shared" si="51"/>
        <v>0</v>
      </c>
      <c r="M239" s="41">
        <f t="shared" ca="1" si="56"/>
        <v>9.3615055412118481E-2</v>
      </c>
      <c r="N239" s="41">
        <f t="shared" ca="1" si="52"/>
        <v>0</v>
      </c>
      <c r="O239" s="88">
        <f t="shared" ca="1" si="53"/>
        <v>0</v>
      </c>
      <c r="P239" s="41">
        <f t="shared" ca="1" si="54"/>
        <v>0</v>
      </c>
      <c r="Q239" s="41">
        <f t="shared" ca="1" si="55"/>
        <v>0</v>
      </c>
      <c r="R239" s="25">
        <f t="shared" ca="1" si="44"/>
        <v>-9.3615055412118481E-2</v>
      </c>
    </row>
    <row r="240" spans="1:18">
      <c r="A240" s="75"/>
      <c r="B240" s="75"/>
      <c r="C240" s="75"/>
      <c r="D240" s="76">
        <f t="shared" si="45"/>
        <v>0</v>
      </c>
      <c r="E240" s="76">
        <f t="shared" si="45"/>
        <v>0</v>
      </c>
      <c r="F240" s="41">
        <f t="shared" si="46"/>
        <v>0</v>
      </c>
      <c r="G240" s="41">
        <f t="shared" si="46"/>
        <v>0</v>
      </c>
      <c r="H240" s="41">
        <f t="shared" si="47"/>
        <v>0</v>
      </c>
      <c r="I240" s="41">
        <f t="shared" si="48"/>
        <v>0</v>
      </c>
      <c r="J240" s="41">
        <f t="shared" si="49"/>
        <v>0</v>
      </c>
      <c r="K240" s="41">
        <f t="shared" si="50"/>
        <v>0</v>
      </c>
      <c r="L240" s="41">
        <f t="shared" si="51"/>
        <v>0</v>
      </c>
      <c r="M240" s="41">
        <f t="shared" ca="1" si="56"/>
        <v>9.3615055412118481E-2</v>
      </c>
      <c r="N240" s="41">
        <f t="shared" ca="1" si="52"/>
        <v>0</v>
      </c>
      <c r="O240" s="88">
        <f t="shared" ca="1" si="53"/>
        <v>0</v>
      </c>
      <c r="P240" s="41">
        <f t="shared" ca="1" si="54"/>
        <v>0</v>
      </c>
      <c r="Q240" s="41">
        <f t="shared" ca="1" si="55"/>
        <v>0</v>
      </c>
      <c r="R240" s="25">
        <f t="shared" ca="1" si="44"/>
        <v>-9.3615055412118481E-2</v>
      </c>
    </row>
    <row r="241" spans="1:18">
      <c r="A241" s="75"/>
      <c r="B241" s="75"/>
      <c r="C241" s="75"/>
      <c r="D241" s="76">
        <f t="shared" si="45"/>
        <v>0</v>
      </c>
      <c r="E241" s="76">
        <f t="shared" si="45"/>
        <v>0</v>
      </c>
      <c r="F241" s="41">
        <f t="shared" si="46"/>
        <v>0</v>
      </c>
      <c r="G241" s="41">
        <f t="shared" si="46"/>
        <v>0</v>
      </c>
      <c r="H241" s="41">
        <f t="shared" si="47"/>
        <v>0</v>
      </c>
      <c r="I241" s="41">
        <f t="shared" si="48"/>
        <v>0</v>
      </c>
      <c r="J241" s="41">
        <f t="shared" si="49"/>
        <v>0</v>
      </c>
      <c r="K241" s="41">
        <f t="shared" si="50"/>
        <v>0</v>
      </c>
      <c r="L241" s="41">
        <f t="shared" si="51"/>
        <v>0</v>
      </c>
      <c r="M241" s="41">
        <f t="shared" ca="1" si="56"/>
        <v>9.3615055412118481E-2</v>
      </c>
      <c r="N241" s="41">
        <f t="shared" ca="1" si="52"/>
        <v>0</v>
      </c>
      <c r="O241" s="88">
        <f t="shared" ca="1" si="53"/>
        <v>0</v>
      </c>
      <c r="P241" s="41">
        <f t="shared" ca="1" si="54"/>
        <v>0</v>
      </c>
      <c r="Q241" s="41">
        <f t="shared" ca="1" si="55"/>
        <v>0</v>
      </c>
      <c r="R241" s="25">
        <f t="shared" ca="1" si="44"/>
        <v>-9.3615055412118481E-2</v>
      </c>
    </row>
    <row r="242" spans="1:18">
      <c r="A242" s="75"/>
      <c r="B242" s="75"/>
      <c r="C242" s="75"/>
      <c r="D242" s="76">
        <f t="shared" si="45"/>
        <v>0</v>
      </c>
      <c r="E242" s="76">
        <f t="shared" si="45"/>
        <v>0</v>
      </c>
      <c r="F242" s="41">
        <f t="shared" si="46"/>
        <v>0</v>
      </c>
      <c r="G242" s="41">
        <f t="shared" si="46"/>
        <v>0</v>
      </c>
      <c r="H242" s="41">
        <f t="shared" si="47"/>
        <v>0</v>
      </c>
      <c r="I242" s="41">
        <f t="shared" si="48"/>
        <v>0</v>
      </c>
      <c r="J242" s="41">
        <f t="shared" si="49"/>
        <v>0</v>
      </c>
      <c r="K242" s="41">
        <f t="shared" si="50"/>
        <v>0</v>
      </c>
      <c r="L242" s="41">
        <f t="shared" si="51"/>
        <v>0</v>
      </c>
      <c r="M242" s="41">
        <f t="shared" ca="1" si="56"/>
        <v>9.3615055412118481E-2</v>
      </c>
      <c r="N242" s="41">
        <f t="shared" ca="1" si="52"/>
        <v>0</v>
      </c>
      <c r="O242" s="88">
        <f t="shared" ca="1" si="53"/>
        <v>0</v>
      </c>
      <c r="P242" s="41">
        <f t="shared" ca="1" si="54"/>
        <v>0</v>
      </c>
      <c r="Q242" s="41">
        <f t="shared" ca="1" si="55"/>
        <v>0</v>
      </c>
      <c r="R242" s="25">
        <f t="shared" ca="1" si="44"/>
        <v>-9.3615055412118481E-2</v>
      </c>
    </row>
    <row r="243" spans="1:18">
      <c r="A243" s="75"/>
      <c r="B243" s="75"/>
      <c r="C243" s="75"/>
      <c r="D243" s="76">
        <f t="shared" si="45"/>
        <v>0</v>
      </c>
      <c r="E243" s="76">
        <f t="shared" si="45"/>
        <v>0</v>
      </c>
      <c r="F243" s="41">
        <f t="shared" si="46"/>
        <v>0</v>
      </c>
      <c r="G243" s="41">
        <f t="shared" si="46"/>
        <v>0</v>
      </c>
      <c r="H243" s="41">
        <f t="shared" si="47"/>
        <v>0</v>
      </c>
      <c r="I243" s="41">
        <f t="shared" si="48"/>
        <v>0</v>
      </c>
      <c r="J243" s="41">
        <f t="shared" si="49"/>
        <v>0</v>
      </c>
      <c r="K243" s="41">
        <f t="shared" si="50"/>
        <v>0</v>
      </c>
      <c r="L243" s="41">
        <f t="shared" si="51"/>
        <v>0</v>
      </c>
      <c r="M243" s="41">
        <f t="shared" ca="1" si="56"/>
        <v>9.3615055412118481E-2</v>
      </c>
      <c r="N243" s="41">
        <f t="shared" ca="1" si="52"/>
        <v>0</v>
      </c>
      <c r="O243" s="88">
        <f t="shared" ca="1" si="53"/>
        <v>0</v>
      </c>
      <c r="P243" s="41">
        <f t="shared" ca="1" si="54"/>
        <v>0</v>
      </c>
      <c r="Q243" s="41">
        <f t="shared" ca="1" si="55"/>
        <v>0</v>
      </c>
      <c r="R243" s="25">
        <f t="shared" ca="1" si="44"/>
        <v>-9.3615055412118481E-2</v>
      </c>
    </row>
    <row r="244" spans="1:18">
      <c r="A244" s="75"/>
      <c r="B244" s="75"/>
      <c r="C244" s="75"/>
      <c r="D244" s="76">
        <f t="shared" si="45"/>
        <v>0</v>
      </c>
      <c r="E244" s="76">
        <f t="shared" si="45"/>
        <v>0</v>
      </c>
      <c r="F244" s="41">
        <f t="shared" si="46"/>
        <v>0</v>
      </c>
      <c r="G244" s="41">
        <f t="shared" si="46"/>
        <v>0</v>
      </c>
      <c r="H244" s="41">
        <f t="shared" si="47"/>
        <v>0</v>
      </c>
      <c r="I244" s="41">
        <f t="shared" si="48"/>
        <v>0</v>
      </c>
      <c r="J244" s="41">
        <f t="shared" si="49"/>
        <v>0</v>
      </c>
      <c r="K244" s="41">
        <f t="shared" si="50"/>
        <v>0</v>
      </c>
      <c r="L244" s="41">
        <f t="shared" si="51"/>
        <v>0</v>
      </c>
      <c r="M244" s="41">
        <f t="shared" ca="1" si="56"/>
        <v>9.3615055412118481E-2</v>
      </c>
      <c r="N244" s="41">
        <f t="shared" ca="1" si="52"/>
        <v>0</v>
      </c>
      <c r="O244" s="88">
        <f t="shared" ca="1" si="53"/>
        <v>0</v>
      </c>
      <c r="P244" s="41">
        <f t="shared" ca="1" si="54"/>
        <v>0</v>
      </c>
      <c r="Q244" s="41">
        <f t="shared" ca="1" si="55"/>
        <v>0</v>
      </c>
      <c r="R244" s="25">
        <f t="shared" ca="1" si="44"/>
        <v>-9.3615055412118481E-2</v>
      </c>
    </row>
    <row r="245" spans="1:18">
      <c r="A245" s="75"/>
      <c r="B245" s="75"/>
      <c r="C245" s="75"/>
      <c r="D245" s="76">
        <f t="shared" si="45"/>
        <v>0</v>
      </c>
      <c r="E245" s="76">
        <f t="shared" si="45"/>
        <v>0</v>
      </c>
      <c r="F245" s="41">
        <f t="shared" si="46"/>
        <v>0</v>
      </c>
      <c r="G245" s="41">
        <f t="shared" si="46"/>
        <v>0</v>
      </c>
      <c r="H245" s="41">
        <f t="shared" si="47"/>
        <v>0</v>
      </c>
      <c r="I245" s="41">
        <f t="shared" si="48"/>
        <v>0</v>
      </c>
      <c r="J245" s="41">
        <f t="shared" si="49"/>
        <v>0</v>
      </c>
      <c r="K245" s="41">
        <f t="shared" si="50"/>
        <v>0</v>
      </c>
      <c r="L245" s="41">
        <f t="shared" si="51"/>
        <v>0</v>
      </c>
      <c r="M245" s="41">
        <f t="shared" ca="1" si="56"/>
        <v>9.3615055412118481E-2</v>
      </c>
      <c r="N245" s="41">
        <f t="shared" ca="1" si="52"/>
        <v>0</v>
      </c>
      <c r="O245" s="88">
        <f t="shared" ca="1" si="53"/>
        <v>0</v>
      </c>
      <c r="P245" s="41">
        <f t="shared" ca="1" si="54"/>
        <v>0</v>
      </c>
      <c r="Q245" s="41">
        <f t="shared" ca="1" si="55"/>
        <v>0</v>
      </c>
      <c r="R245" s="25">
        <f t="shared" ca="1" si="44"/>
        <v>-9.3615055412118481E-2</v>
      </c>
    </row>
    <row r="246" spans="1:18">
      <c r="A246" s="75"/>
      <c r="B246" s="75"/>
      <c r="C246" s="75"/>
      <c r="D246" s="76">
        <f t="shared" si="45"/>
        <v>0</v>
      </c>
      <c r="E246" s="76">
        <f t="shared" si="45"/>
        <v>0</v>
      </c>
      <c r="F246" s="41">
        <f t="shared" si="46"/>
        <v>0</v>
      </c>
      <c r="G246" s="41">
        <f t="shared" si="46"/>
        <v>0</v>
      </c>
      <c r="H246" s="41">
        <f t="shared" si="47"/>
        <v>0</v>
      </c>
      <c r="I246" s="41">
        <f t="shared" si="48"/>
        <v>0</v>
      </c>
      <c r="J246" s="41">
        <f t="shared" si="49"/>
        <v>0</v>
      </c>
      <c r="K246" s="41">
        <f t="shared" si="50"/>
        <v>0</v>
      </c>
      <c r="L246" s="41">
        <f t="shared" si="51"/>
        <v>0</v>
      </c>
      <c r="M246" s="41">
        <f t="shared" ca="1" si="56"/>
        <v>9.3615055412118481E-2</v>
      </c>
      <c r="N246" s="41">
        <f t="shared" ca="1" si="52"/>
        <v>0</v>
      </c>
      <c r="O246" s="88">
        <f t="shared" ca="1" si="53"/>
        <v>0</v>
      </c>
      <c r="P246" s="41">
        <f t="shared" ca="1" si="54"/>
        <v>0</v>
      </c>
      <c r="Q246" s="41">
        <f t="shared" ca="1" si="55"/>
        <v>0</v>
      </c>
      <c r="R246" s="25">
        <f t="shared" ca="1" si="44"/>
        <v>-9.3615055412118481E-2</v>
      </c>
    </row>
    <row r="247" spans="1:18">
      <c r="A247" s="75"/>
      <c r="B247" s="75"/>
      <c r="C247" s="75"/>
      <c r="D247" s="76">
        <f t="shared" si="45"/>
        <v>0</v>
      </c>
      <c r="E247" s="76">
        <f t="shared" si="45"/>
        <v>0</v>
      </c>
      <c r="F247" s="41">
        <f t="shared" si="46"/>
        <v>0</v>
      </c>
      <c r="G247" s="41">
        <f t="shared" si="46"/>
        <v>0</v>
      </c>
      <c r="H247" s="41">
        <f t="shared" si="47"/>
        <v>0</v>
      </c>
      <c r="I247" s="41">
        <f t="shared" si="48"/>
        <v>0</v>
      </c>
      <c r="J247" s="41">
        <f t="shared" si="49"/>
        <v>0</v>
      </c>
      <c r="K247" s="41">
        <f t="shared" si="50"/>
        <v>0</v>
      </c>
      <c r="L247" s="41">
        <f t="shared" si="51"/>
        <v>0</v>
      </c>
      <c r="M247" s="41">
        <f t="shared" ca="1" si="56"/>
        <v>9.3615055412118481E-2</v>
      </c>
      <c r="N247" s="41">
        <f t="shared" ca="1" si="52"/>
        <v>0</v>
      </c>
      <c r="O247" s="88">
        <f t="shared" ca="1" si="53"/>
        <v>0</v>
      </c>
      <c r="P247" s="41">
        <f t="shared" ca="1" si="54"/>
        <v>0</v>
      </c>
      <c r="Q247" s="41">
        <f t="shared" ca="1" si="55"/>
        <v>0</v>
      </c>
      <c r="R247" s="25">
        <f t="shared" ca="1" si="44"/>
        <v>-9.3615055412118481E-2</v>
      </c>
    </row>
    <row r="248" spans="1:18">
      <c r="A248" s="75"/>
      <c r="B248" s="75"/>
      <c r="C248" s="75"/>
      <c r="D248" s="76">
        <f t="shared" si="45"/>
        <v>0</v>
      </c>
      <c r="E248" s="76">
        <f t="shared" si="45"/>
        <v>0</v>
      </c>
      <c r="F248" s="41">
        <f t="shared" si="46"/>
        <v>0</v>
      </c>
      <c r="G248" s="41">
        <f t="shared" si="46"/>
        <v>0</v>
      </c>
      <c r="H248" s="41">
        <f t="shared" si="47"/>
        <v>0</v>
      </c>
      <c r="I248" s="41">
        <f t="shared" si="48"/>
        <v>0</v>
      </c>
      <c r="J248" s="41">
        <f t="shared" si="49"/>
        <v>0</v>
      </c>
      <c r="K248" s="41">
        <f t="shared" si="50"/>
        <v>0</v>
      </c>
      <c r="L248" s="41">
        <f t="shared" si="51"/>
        <v>0</v>
      </c>
      <c r="M248" s="41">
        <f t="shared" ca="1" si="56"/>
        <v>9.3615055412118481E-2</v>
      </c>
      <c r="N248" s="41">
        <f t="shared" ca="1" si="52"/>
        <v>0</v>
      </c>
      <c r="O248" s="88">
        <f t="shared" ca="1" si="53"/>
        <v>0</v>
      </c>
      <c r="P248" s="41">
        <f t="shared" ca="1" si="54"/>
        <v>0</v>
      </c>
      <c r="Q248" s="41">
        <f t="shared" ca="1" si="55"/>
        <v>0</v>
      </c>
      <c r="R248" s="25">
        <f t="shared" ca="1" si="44"/>
        <v>-9.3615055412118481E-2</v>
      </c>
    </row>
    <row r="249" spans="1:18">
      <c r="A249" s="75"/>
      <c r="B249" s="75"/>
      <c r="C249" s="75"/>
      <c r="D249" s="76">
        <f t="shared" si="45"/>
        <v>0</v>
      </c>
      <c r="E249" s="76">
        <f t="shared" si="45"/>
        <v>0</v>
      </c>
      <c r="F249" s="41">
        <f t="shared" si="46"/>
        <v>0</v>
      </c>
      <c r="G249" s="41">
        <f t="shared" si="46"/>
        <v>0</v>
      </c>
      <c r="H249" s="41">
        <f t="shared" si="47"/>
        <v>0</v>
      </c>
      <c r="I249" s="41">
        <f t="shared" si="48"/>
        <v>0</v>
      </c>
      <c r="J249" s="41">
        <f t="shared" si="49"/>
        <v>0</v>
      </c>
      <c r="K249" s="41">
        <f t="shared" si="50"/>
        <v>0</v>
      </c>
      <c r="L249" s="41">
        <f t="shared" si="51"/>
        <v>0</v>
      </c>
      <c r="M249" s="41">
        <f t="shared" ca="1" si="56"/>
        <v>9.3615055412118481E-2</v>
      </c>
      <c r="N249" s="41">
        <f t="shared" ca="1" si="52"/>
        <v>0</v>
      </c>
      <c r="O249" s="88">
        <f t="shared" ca="1" si="53"/>
        <v>0</v>
      </c>
      <c r="P249" s="41">
        <f t="shared" ca="1" si="54"/>
        <v>0</v>
      </c>
      <c r="Q249" s="41">
        <f t="shared" ca="1" si="55"/>
        <v>0</v>
      </c>
      <c r="R249" s="25">
        <f t="shared" ca="1" si="44"/>
        <v>-9.3615055412118481E-2</v>
      </c>
    </row>
    <row r="250" spans="1:18">
      <c r="A250" s="75"/>
      <c r="B250" s="75"/>
      <c r="C250" s="75"/>
      <c r="D250" s="76">
        <f t="shared" si="45"/>
        <v>0</v>
      </c>
      <c r="E250" s="76">
        <f t="shared" si="45"/>
        <v>0</v>
      </c>
      <c r="F250" s="41">
        <f t="shared" si="46"/>
        <v>0</v>
      </c>
      <c r="G250" s="41">
        <f t="shared" si="46"/>
        <v>0</v>
      </c>
      <c r="H250" s="41">
        <f t="shared" si="47"/>
        <v>0</v>
      </c>
      <c r="I250" s="41">
        <f t="shared" si="48"/>
        <v>0</v>
      </c>
      <c r="J250" s="41">
        <f t="shared" si="49"/>
        <v>0</v>
      </c>
      <c r="K250" s="41">
        <f t="shared" si="50"/>
        <v>0</v>
      </c>
      <c r="L250" s="41">
        <f t="shared" si="51"/>
        <v>0</v>
      </c>
      <c r="M250" s="41">
        <f t="shared" ca="1" si="56"/>
        <v>9.3615055412118481E-2</v>
      </c>
      <c r="N250" s="41">
        <f t="shared" ca="1" si="52"/>
        <v>0</v>
      </c>
      <c r="O250" s="88">
        <f t="shared" ca="1" si="53"/>
        <v>0</v>
      </c>
      <c r="P250" s="41">
        <f t="shared" ca="1" si="54"/>
        <v>0</v>
      </c>
      <c r="Q250" s="41">
        <f t="shared" ca="1" si="55"/>
        <v>0</v>
      </c>
      <c r="R250" s="25">
        <f t="shared" ca="1" si="44"/>
        <v>-9.3615055412118481E-2</v>
      </c>
    </row>
    <row r="251" spans="1:18">
      <c r="A251" s="75"/>
      <c r="B251" s="75"/>
      <c r="C251" s="75"/>
      <c r="D251" s="76">
        <f t="shared" si="45"/>
        <v>0</v>
      </c>
      <c r="E251" s="76">
        <f t="shared" si="45"/>
        <v>0</v>
      </c>
      <c r="F251" s="41">
        <f t="shared" si="46"/>
        <v>0</v>
      </c>
      <c r="G251" s="41">
        <f t="shared" si="46"/>
        <v>0</v>
      </c>
      <c r="H251" s="41">
        <f t="shared" si="47"/>
        <v>0</v>
      </c>
      <c r="I251" s="41">
        <f t="shared" si="48"/>
        <v>0</v>
      </c>
      <c r="J251" s="41">
        <f t="shared" si="49"/>
        <v>0</v>
      </c>
      <c r="K251" s="41">
        <f t="shared" si="50"/>
        <v>0</v>
      </c>
      <c r="L251" s="41">
        <f t="shared" si="51"/>
        <v>0</v>
      </c>
      <c r="M251" s="41">
        <f t="shared" ca="1" si="56"/>
        <v>9.3615055412118481E-2</v>
      </c>
      <c r="N251" s="41">
        <f t="shared" ca="1" si="52"/>
        <v>0</v>
      </c>
      <c r="O251" s="88">
        <f t="shared" ca="1" si="53"/>
        <v>0</v>
      </c>
      <c r="P251" s="41">
        <f t="shared" ca="1" si="54"/>
        <v>0</v>
      </c>
      <c r="Q251" s="41">
        <f t="shared" ca="1" si="55"/>
        <v>0</v>
      </c>
      <c r="R251" s="25">
        <f t="shared" ca="1" si="44"/>
        <v>-9.3615055412118481E-2</v>
      </c>
    </row>
    <row r="252" spans="1:18">
      <c r="A252" s="75"/>
      <c r="B252" s="75"/>
      <c r="C252" s="75"/>
      <c r="D252" s="76">
        <f t="shared" si="45"/>
        <v>0</v>
      </c>
      <c r="E252" s="76">
        <f t="shared" si="45"/>
        <v>0</v>
      </c>
      <c r="F252" s="41">
        <f t="shared" si="46"/>
        <v>0</v>
      </c>
      <c r="G252" s="41">
        <f t="shared" si="46"/>
        <v>0</v>
      </c>
      <c r="H252" s="41">
        <f t="shared" si="47"/>
        <v>0</v>
      </c>
      <c r="I252" s="41">
        <f t="shared" si="48"/>
        <v>0</v>
      </c>
      <c r="J252" s="41">
        <f t="shared" si="49"/>
        <v>0</v>
      </c>
      <c r="K252" s="41">
        <f t="shared" si="50"/>
        <v>0</v>
      </c>
      <c r="L252" s="41">
        <f t="shared" si="51"/>
        <v>0</v>
      </c>
      <c r="M252" s="41">
        <f t="shared" ca="1" si="56"/>
        <v>9.3615055412118481E-2</v>
      </c>
      <c r="N252" s="41">
        <f t="shared" ca="1" si="52"/>
        <v>0</v>
      </c>
      <c r="O252" s="88">
        <f t="shared" ca="1" si="53"/>
        <v>0</v>
      </c>
      <c r="P252" s="41">
        <f t="shared" ca="1" si="54"/>
        <v>0</v>
      </c>
      <c r="Q252" s="41">
        <f t="shared" ca="1" si="55"/>
        <v>0</v>
      </c>
      <c r="R252" s="25">
        <f t="shared" ca="1" si="44"/>
        <v>-9.3615055412118481E-2</v>
      </c>
    </row>
    <row r="253" spans="1:18">
      <c r="A253" s="75"/>
      <c r="B253" s="75"/>
      <c r="C253" s="75"/>
      <c r="D253" s="76">
        <f t="shared" si="45"/>
        <v>0</v>
      </c>
      <c r="E253" s="76">
        <f t="shared" si="45"/>
        <v>0</v>
      </c>
      <c r="F253" s="41">
        <f t="shared" si="46"/>
        <v>0</v>
      </c>
      <c r="G253" s="41">
        <f t="shared" si="46"/>
        <v>0</v>
      </c>
      <c r="H253" s="41">
        <f t="shared" si="47"/>
        <v>0</v>
      </c>
      <c r="I253" s="41">
        <f t="shared" si="48"/>
        <v>0</v>
      </c>
      <c r="J253" s="41">
        <f t="shared" si="49"/>
        <v>0</v>
      </c>
      <c r="K253" s="41">
        <f t="shared" si="50"/>
        <v>0</v>
      </c>
      <c r="L253" s="41">
        <f t="shared" si="51"/>
        <v>0</v>
      </c>
      <c r="M253" s="41">
        <f t="shared" ca="1" si="56"/>
        <v>9.3615055412118481E-2</v>
      </c>
      <c r="N253" s="41">
        <f t="shared" ca="1" si="52"/>
        <v>0</v>
      </c>
      <c r="O253" s="88">
        <f t="shared" ca="1" si="53"/>
        <v>0</v>
      </c>
      <c r="P253" s="41">
        <f t="shared" ca="1" si="54"/>
        <v>0</v>
      </c>
      <c r="Q253" s="41">
        <f t="shared" ca="1" si="55"/>
        <v>0</v>
      </c>
      <c r="R253" s="25">
        <f t="shared" ca="1" si="44"/>
        <v>-9.3615055412118481E-2</v>
      </c>
    </row>
    <row r="254" spans="1:18">
      <c r="A254" s="75"/>
      <c r="B254" s="75"/>
      <c r="C254" s="75"/>
      <c r="D254" s="76">
        <f t="shared" si="45"/>
        <v>0</v>
      </c>
      <c r="E254" s="76">
        <f t="shared" si="45"/>
        <v>0</v>
      </c>
      <c r="F254" s="41">
        <f t="shared" si="46"/>
        <v>0</v>
      </c>
      <c r="G254" s="41">
        <f t="shared" si="46"/>
        <v>0</v>
      </c>
      <c r="H254" s="41">
        <f t="shared" si="47"/>
        <v>0</v>
      </c>
      <c r="I254" s="41">
        <f t="shared" si="48"/>
        <v>0</v>
      </c>
      <c r="J254" s="41">
        <f t="shared" si="49"/>
        <v>0</v>
      </c>
      <c r="K254" s="41">
        <f t="shared" si="50"/>
        <v>0</v>
      </c>
      <c r="L254" s="41">
        <f t="shared" si="51"/>
        <v>0</v>
      </c>
      <c r="M254" s="41">
        <f t="shared" ca="1" si="56"/>
        <v>9.3615055412118481E-2</v>
      </c>
      <c r="N254" s="41">
        <f t="shared" ca="1" si="52"/>
        <v>0</v>
      </c>
      <c r="O254" s="88">
        <f t="shared" ca="1" si="53"/>
        <v>0</v>
      </c>
      <c r="P254" s="41">
        <f t="shared" ca="1" si="54"/>
        <v>0</v>
      </c>
      <c r="Q254" s="41">
        <f t="shared" ca="1" si="55"/>
        <v>0</v>
      </c>
      <c r="R254" s="25">
        <f t="shared" ca="1" si="44"/>
        <v>-9.3615055412118481E-2</v>
      </c>
    </row>
    <row r="255" spans="1:18">
      <c r="A255" s="75"/>
      <c r="B255" s="75"/>
      <c r="C255" s="75"/>
      <c r="D255" s="76">
        <f t="shared" si="45"/>
        <v>0</v>
      </c>
      <c r="E255" s="76">
        <f t="shared" si="45"/>
        <v>0</v>
      </c>
      <c r="F255" s="41">
        <f t="shared" si="46"/>
        <v>0</v>
      </c>
      <c r="G255" s="41">
        <f t="shared" si="46"/>
        <v>0</v>
      </c>
      <c r="H255" s="41">
        <f t="shared" si="47"/>
        <v>0</v>
      </c>
      <c r="I255" s="41">
        <f t="shared" si="48"/>
        <v>0</v>
      </c>
      <c r="J255" s="41">
        <f t="shared" si="49"/>
        <v>0</v>
      </c>
      <c r="K255" s="41">
        <f t="shared" si="50"/>
        <v>0</v>
      </c>
      <c r="L255" s="41">
        <f t="shared" si="51"/>
        <v>0</v>
      </c>
      <c r="M255" s="41">
        <f t="shared" ca="1" si="56"/>
        <v>9.3615055412118481E-2</v>
      </c>
      <c r="N255" s="41">
        <f t="shared" ca="1" si="52"/>
        <v>0</v>
      </c>
      <c r="O255" s="88">
        <f t="shared" ca="1" si="53"/>
        <v>0</v>
      </c>
      <c r="P255" s="41">
        <f t="shared" ca="1" si="54"/>
        <v>0</v>
      </c>
      <c r="Q255" s="41">
        <f t="shared" ca="1" si="55"/>
        <v>0</v>
      </c>
      <c r="R255" s="25">
        <f t="shared" ca="1" si="44"/>
        <v>-9.3615055412118481E-2</v>
      </c>
    </row>
    <row r="256" spans="1:18">
      <c r="A256" s="75"/>
      <c r="B256" s="75"/>
      <c r="C256" s="75"/>
      <c r="D256" s="76">
        <f t="shared" si="45"/>
        <v>0</v>
      </c>
      <c r="E256" s="76">
        <f t="shared" si="45"/>
        <v>0</v>
      </c>
      <c r="F256" s="41">
        <f t="shared" si="46"/>
        <v>0</v>
      </c>
      <c r="G256" s="41">
        <f t="shared" si="46"/>
        <v>0</v>
      </c>
      <c r="H256" s="41">
        <f t="shared" si="47"/>
        <v>0</v>
      </c>
      <c r="I256" s="41">
        <f t="shared" si="48"/>
        <v>0</v>
      </c>
      <c r="J256" s="41">
        <f t="shared" si="49"/>
        <v>0</v>
      </c>
      <c r="K256" s="41">
        <f t="shared" si="50"/>
        <v>0</v>
      </c>
      <c r="L256" s="41">
        <f t="shared" si="51"/>
        <v>0</v>
      </c>
      <c r="M256" s="41">
        <f t="shared" ca="1" si="56"/>
        <v>9.3615055412118481E-2</v>
      </c>
      <c r="N256" s="41">
        <f t="shared" ca="1" si="52"/>
        <v>0</v>
      </c>
      <c r="O256" s="88">
        <f t="shared" ca="1" si="53"/>
        <v>0</v>
      </c>
      <c r="P256" s="41">
        <f t="shared" ca="1" si="54"/>
        <v>0</v>
      </c>
      <c r="Q256" s="41">
        <f t="shared" ca="1" si="55"/>
        <v>0</v>
      </c>
      <c r="R256" s="25">
        <f t="shared" ca="1" si="44"/>
        <v>-9.3615055412118481E-2</v>
      </c>
    </row>
    <row r="257" spans="1:18">
      <c r="A257" s="75"/>
      <c r="B257" s="75"/>
      <c r="C257" s="75"/>
      <c r="D257" s="76">
        <f t="shared" si="45"/>
        <v>0</v>
      </c>
      <c r="E257" s="76">
        <f t="shared" si="45"/>
        <v>0</v>
      </c>
      <c r="F257" s="41">
        <f t="shared" si="46"/>
        <v>0</v>
      </c>
      <c r="G257" s="41">
        <f t="shared" si="46"/>
        <v>0</v>
      </c>
      <c r="H257" s="41">
        <f t="shared" si="47"/>
        <v>0</v>
      </c>
      <c r="I257" s="41">
        <f t="shared" si="48"/>
        <v>0</v>
      </c>
      <c r="J257" s="41">
        <f t="shared" si="49"/>
        <v>0</v>
      </c>
      <c r="K257" s="41">
        <f t="shared" si="50"/>
        <v>0</v>
      </c>
      <c r="L257" s="41">
        <f t="shared" si="51"/>
        <v>0</v>
      </c>
      <c r="M257" s="41">
        <f t="shared" ca="1" si="56"/>
        <v>9.3615055412118481E-2</v>
      </c>
      <c r="N257" s="41">
        <f t="shared" ca="1" si="52"/>
        <v>0</v>
      </c>
      <c r="O257" s="88">
        <f t="shared" ca="1" si="53"/>
        <v>0</v>
      </c>
      <c r="P257" s="41">
        <f t="shared" ca="1" si="54"/>
        <v>0</v>
      </c>
      <c r="Q257" s="41">
        <f t="shared" ca="1" si="55"/>
        <v>0</v>
      </c>
      <c r="R257" s="25">
        <f t="shared" ca="1" si="44"/>
        <v>-9.3615055412118481E-2</v>
      </c>
    </row>
    <row r="258" spans="1:18">
      <c r="A258" s="75"/>
      <c r="B258" s="75"/>
      <c r="C258" s="75"/>
      <c r="D258" s="76">
        <f t="shared" si="45"/>
        <v>0</v>
      </c>
      <c r="E258" s="76">
        <f t="shared" si="45"/>
        <v>0</v>
      </c>
      <c r="F258" s="41">
        <f t="shared" si="46"/>
        <v>0</v>
      </c>
      <c r="G258" s="41">
        <f t="shared" si="46"/>
        <v>0</v>
      </c>
      <c r="H258" s="41">
        <f t="shared" si="47"/>
        <v>0</v>
      </c>
      <c r="I258" s="41">
        <f t="shared" si="48"/>
        <v>0</v>
      </c>
      <c r="J258" s="41">
        <f t="shared" si="49"/>
        <v>0</v>
      </c>
      <c r="K258" s="41">
        <f t="shared" si="50"/>
        <v>0</v>
      </c>
      <c r="L258" s="41">
        <f t="shared" si="51"/>
        <v>0</v>
      </c>
      <c r="M258" s="41">
        <f t="shared" ca="1" si="56"/>
        <v>9.3615055412118481E-2</v>
      </c>
      <c r="N258" s="41">
        <f t="shared" ca="1" si="52"/>
        <v>0</v>
      </c>
      <c r="O258" s="88">
        <f t="shared" ca="1" si="53"/>
        <v>0</v>
      </c>
      <c r="P258" s="41">
        <f t="shared" ca="1" si="54"/>
        <v>0</v>
      </c>
      <c r="Q258" s="41">
        <f t="shared" ca="1" si="55"/>
        <v>0</v>
      </c>
      <c r="R258" s="25">
        <f t="shared" ca="1" si="44"/>
        <v>-9.3615055412118481E-2</v>
      </c>
    </row>
    <row r="259" spans="1:18">
      <c r="A259" s="75"/>
      <c r="B259" s="75"/>
      <c r="C259" s="75"/>
      <c r="D259" s="76">
        <f t="shared" si="45"/>
        <v>0</v>
      </c>
      <c r="E259" s="76">
        <f t="shared" si="45"/>
        <v>0</v>
      </c>
      <c r="F259" s="41">
        <f t="shared" si="46"/>
        <v>0</v>
      </c>
      <c r="G259" s="41">
        <f t="shared" si="46"/>
        <v>0</v>
      </c>
      <c r="H259" s="41">
        <f t="shared" si="47"/>
        <v>0</v>
      </c>
      <c r="I259" s="41">
        <f t="shared" si="48"/>
        <v>0</v>
      </c>
      <c r="J259" s="41">
        <f t="shared" si="49"/>
        <v>0</v>
      </c>
      <c r="K259" s="41">
        <f t="shared" si="50"/>
        <v>0</v>
      </c>
      <c r="L259" s="41">
        <f t="shared" si="51"/>
        <v>0</v>
      </c>
      <c r="M259" s="41">
        <f t="shared" ca="1" si="56"/>
        <v>9.3615055412118481E-2</v>
      </c>
      <c r="N259" s="41">
        <f t="shared" ca="1" si="52"/>
        <v>0</v>
      </c>
      <c r="O259" s="88">
        <f t="shared" ca="1" si="53"/>
        <v>0</v>
      </c>
      <c r="P259" s="41">
        <f t="shared" ca="1" si="54"/>
        <v>0</v>
      </c>
      <c r="Q259" s="41">
        <f t="shared" ca="1" si="55"/>
        <v>0</v>
      </c>
      <c r="R259" s="25">
        <f t="shared" ca="1" si="44"/>
        <v>-9.3615055412118481E-2</v>
      </c>
    </row>
    <row r="260" spans="1:18">
      <c r="A260" s="75"/>
      <c r="B260" s="75"/>
      <c r="C260" s="75"/>
      <c r="D260" s="76">
        <f t="shared" si="45"/>
        <v>0</v>
      </c>
      <c r="E260" s="76">
        <f t="shared" si="45"/>
        <v>0</v>
      </c>
      <c r="F260" s="41">
        <f t="shared" si="46"/>
        <v>0</v>
      </c>
      <c r="G260" s="41">
        <f t="shared" si="46"/>
        <v>0</v>
      </c>
      <c r="H260" s="41">
        <f t="shared" si="47"/>
        <v>0</v>
      </c>
      <c r="I260" s="41">
        <f t="shared" si="48"/>
        <v>0</v>
      </c>
      <c r="J260" s="41">
        <f t="shared" si="49"/>
        <v>0</v>
      </c>
      <c r="K260" s="41">
        <f t="shared" si="50"/>
        <v>0</v>
      </c>
      <c r="L260" s="41">
        <f t="shared" si="51"/>
        <v>0</v>
      </c>
      <c r="M260" s="41">
        <f t="shared" ca="1" si="56"/>
        <v>9.3615055412118481E-2</v>
      </c>
      <c r="N260" s="41">
        <f t="shared" ca="1" si="52"/>
        <v>0</v>
      </c>
      <c r="O260" s="88">
        <f t="shared" ca="1" si="53"/>
        <v>0</v>
      </c>
      <c r="P260" s="41">
        <f t="shared" ca="1" si="54"/>
        <v>0</v>
      </c>
      <c r="Q260" s="41">
        <f t="shared" ca="1" si="55"/>
        <v>0</v>
      </c>
      <c r="R260" s="25">
        <f t="shared" ref="R260:R325" ca="1" si="57">+E260-M260</f>
        <v>-9.3615055412118481E-2</v>
      </c>
    </row>
    <row r="261" spans="1:18">
      <c r="A261" s="75"/>
      <c r="B261" s="75"/>
      <c r="C261" s="75"/>
      <c r="D261" s="76">
        <f t="shared" ref="D261:E324" si="58">A261/A$18</f>
        <v>0</v>
      </c>
      <c r="E261" s="76">
        <f t="shared" si="58"/>
        <v>0</v>
      </c>
      <c r="F261" s="41">
        <f t="shared" ref="F261:G324" si="59">$C261*D261</f>
        <v>0</v>
      </c>
      <c r="G261" s="41">
        <f t="shared" si="59"/>
        <v>0</v>
      </c>
      <c r="H261" s="41">
        <f t="shared" ref="H261:H324" si="60">C261*D261*D261</f>
        <v>0</v>
      </c>
      <c r="I261" s="41">
        <f t="shared" ref="I261:I324" si="61">C261*D261*D261*D261</f>
        <v>0</v>
      </c>
      <c r="J261" s="41">
        <f t="shared" ref="J261:J324" si="62">C261*D261*D261*D261*D261</f>
        <v>0</v>
      </c>
      <c r="K261" s="41">
        <f t="shared" ref="K261:K324" si="63">C261*E261*D261</f>
        <v>0</v>
      </c>
      <c r="L261" s="41">
        <f t="shared" ref="L261:L324" si="64">C261*E261*D261*D261</f>
        <v>0</v>
      </c>
      <c r="M261" s="41">
        <f t="shared" ca="1" si="56"/>
        <v>9.3615055412118481E-2</v>
      </c>
      <c r="N261" s="41">
        <f t="shared" ref="N261:N324" ca="1" si="65">C261*(M261-E261)^2</f>
        <v>0</v>
      </c>
      <c r="O261" s="88">
        <f t="shared" ref="O261:O324" ca="1" si="66">(C261*O$1-O$2*F261+O$3*H261)^2</f>
        <v>0</v>
      </c>
      <c r="P261" s="41">
        <f t="shared" ref="P261:P324" ca="1" si="67">(-C261*O$2+O$4*F261-O$5*H261)^2</f>
        <v>0</v>
      </c>
      <c r="Q261" s="41">
        <f t="shared" ref="Q261:Q324" ca="1" si="68">+(C261*O$3-F261*O$5+H261*O$6)^2</f>
        <v>0</v>
      </c>
      <c r="R261" s="25">
        <f t="shared" ca="1" si="57"/>
        <v>-9.3615055412118481E-2</v>
      </c>
    </row>
    <row r="262" spans="1:18">
      <c r="A262" s="75"/>
      <c r="B262" s="75"/>
      <c r="C262" s="75"/>
      <c r="D262" s="76">
        <f t="shared" si="58"/>
        <v>0</v>
      </c>
      <c r="E262" s="76">
        <f t="shared" si="58"/>
        <v>0</v>
      </c>
      <c r="F262" s="41">
        <f t="shared" si="59"/>
        <v>0</v>
      </c>
      <c r="G262" s="41">
        <f t="shared" si="59"/>
        <v>0</v>
      </c>
      <c r="H262" s="41">
        <f t="shared" si="60"/>
        <v>0</v>
      </c>
      <c r="I262" s="41">
        <f t="shared" si="61"/>
        <v>0</v>
      </c>
      <c r="J262" s="41">
        <f t="shared" si="62"/>
        <v>0</v>
      </c>
      <c r="K262" s="41">
        <f t="shared" si="63"/>
        <v>0</v>
      </c>
      <c r="L262" s="41">
        <f t="shared" si="64"/>
        <v>0</v>
      </c>
      <c r="M262" s="41">
        <f t="shared" ca="1" si="56"/>
        <v>9.3615055412118481E-2</v>
      </c>
      <c r="N262" s="41">
        <f t="shared" ca="1" si="65"/>
        <v>0</v>
      </c>
      <c r="O262" s="88">
        <f t="shared" ca="1" si="66"/>
        <v>0</v>
      </c>
      <c r="P262" s="41">
        <f t="shared" ca="1" si="67"/>
        <v>0</v>
      </c>
      <c r="Q262" s="41">
        <f t="shared" ca="1" si="68"/>
        <v>0</v>
      </c>
      <c r="R262" s="25">
        <f t="shared" ca="1" si="57"/>
        <v>-9.3615055412118481E-2</v>
      </c>
    </row>
    <row r="263" spans="1:18">
      <c r="A263" s="75"/>
      <c r="B263" s="75"/>
      <c r="C263" s="75"/>
      <c r="D263" s="76">
        <f t="shared" si="58"/>
        <v>0</v>
      </c>
      <c r="E263" s="76">
        <f t="shared" si="58"/>
        <v>0</v>
      </c>
      <c r="F263" s="41">
        <f t="shared" si="59"/>
        <v>0</v>
      </c>
      <c r="G263" s="41">
        <f t="shared" si="59"/>
        <v>0</v>
      </c>
      <c r="H263" s="41">
        <f t="shared" si="60"/>
        <v>0</v>
      </c>
      <c r="I263" s="41">
        <f t="shared" si="61"/>
        <v>0</v>
      </c>
      <c r="J263" s="41">
        <f t="shared" si="62"/>
        <v>0</v>
      </c>
      <c r="K263" s="41">
        <f t="shared" si="63"/>
        <v>0</v>
      </c>
      <c r="L263" s="41">
        <f t="shared" si="64"/>
        <v>0</v>
      </c>
      <c r="M263" s="41">
        <f t="shared" ca="1" si="56"/>
        <v>9.3615055412118481E-2</v>
      </c>
      <c r="N263" s="41">
        <f t="shared" ca="1" si="65"/>
        <v>0</v>
      </c>
      <c r="O263" s="88">
        <f t="shared" ca="1" si="66"/>
        <v>0</v>
      </c>
      <c r="P263" s="41">
        <f t="shared" ca="1" si="67"/>
        <v>0</v>
      </c>
      <c r="Q263" s="41">
        <f t="shared" ca="1" si="68"/>
        <v>0</v>
      </c>
      <c r="R263" s="25">
        <f t="shared" ca="1" si="57"/>
        <v>-9.3615055412118481E-2</v>
      </c>
    </row>
    <row r="264" spans="1:18">
      <c r="A264" s="75"/>
      <c r="B264" s="75"/>
      <c r="C264" s="75"/>
      <c r="D264" s="76">
        <f t="shared" si="58"/>
        <v>0</v>
      </c>
      <c r="E264" s="76">
        <f t="shared" si="58"/>
        <v>0</v>
      </c>
      <c r="F264" s="41">
        <f t="shared" si="59"/>
        <v>0</v>
      </c>
      <c r="G264" s="41">
        <f t="shared" si="59"/>
        <v>0</v>
      </c>
      <c r="H264" s="41">
        <f t="shared" si="60"/>
        <v>0</v>
      </c>
      <c r="I264" s="41">
        <f t="shared" si="61"/>
        <v>0</v>
      </c>
      <c r="J264" s="41">
        <f t="shared" si="62"/>
        <v>0</v>
      </c>
      <c r="K264" s="41">
        <f t="shared" si="63"/>
        <v>0</v>
      </c>
      <c r="L264" s="41">
        <f t="shared" si="64"/>
        <v>0</v>
      </c>
      <c r="M264" s="41">
        <f t="shared" ca="1" si="56"/>
        <v>9.3615055412118481E-2</v>
      </c>
      <c r="N264" s="41">
        <f t="shared" ca="1" si="65"/>
        <v>0</v>
      </c>
      <c r="O264" s="88">
        <f t="shared" ca="1" si="66"/>
        <v>0</v>
      </c>
      <c r="P264" s="41">
        <f t="shared" ca="1" si="67"/>
        <v>0</v>
      </c>
      <c r="Q264" s="41">
        <f t="shared" ca="1" si="68"/>
        <v>0</v>
      </c>
      <c r="R264" s="25">
        <f t="shared" ca="1" si="57"/>
        <v>-9.3615055412118481E-2</v>
      </c>
    </row>
    <row r="265" spans="1:18">
      <c r="A265" s="75"/>
      <c r="B265" s="75"/>
      <c r="C265" s="75"/>
      <c r="D265" s="76">
        <f t="shared" si="58"/>
        <v>0</v>
      </c>
      <c r="E265" s="76">
        <f t="shared" si="58"/>
        <v>0</v>
      </c>
      <c r="F265" s="41">
        <f t="shared" si="59"/>
        <v>0</v>
      </c>
      <c r="G265" s="41">
        <f t="shared" si="59"/>
        <v>0</v>
      </c>
      <c r="H265" s="41">
        <f t="shared" si="60"/>
        <v>0</v>
      </c>
      <c r="I265" s="41">
        <f t="shared" si="61"/>
        <v>0</v>
      </c>
      <c r="J265" s="41">
        <f t="shared" si="62"/>
        <v>0</v>
      </c>
      <c r="K265" s="41">
        <f t="shared" si="63"/>
        <v>0</v>
      </c>
      <c r="L265" s="41">
        <f t="shared" si="64"/>
        <v>0</v>
      </c>
      <c r="M265" s="41">
        <f t="shared" ref="M265:M325" ca="1" si="69">+E$4+E$5*D265+E$6*D265^2</f>
        <v>9.3615055412118481E-2</v>
      </c>
      <c r="N265" s="41">
        <f t="shared" ca="1" si="65"/>
        <v>0</v>
      </c>
      <c r="O265" s="88">
        <f t="shared" ca="1" si="66"/>
        <v>0</v>
      </c>
      <c r="P265" s="41">
        <f t="shared" ca="1" si="67"/>
        <v>0</v>
      </c>
      <c r="Q265" s="41">
        <f t="shared" ca="1" si="68"/>
        <v>0</v>
      </c>
      <c r="R265" s="25">
        <f t="shared" ca="1" si="57"/>
        <v>-9.3615055412118481E-2</v>
      </c>
    </row>
    <row r="266" spans="1:18">
      <c r="A266" s="75"/>
      <c r="B266" s="75"/>
      <c r="C266" s="75"/>
      <c r="D266" s="76">
        <f t="shared" si="58"/>
        <v>0</v>
      </c>
      <c r="E266" s="76">
        <f t="shared" si="58"/>
        <v>0</v>
      </c>
      <c r="F266" s="41">
        <f t="shared" si="59"/>
        <v>0</v>
      </c>
      <c r="G266" s="41">
        <f t="shared" si="59"/>
        <v>0</v>
      </c>
      <c r="H266" s="41">
        <f t="shared" si="60"/>
        <v>0</v>
      </c>
      <c r="I266" s="41">
        <f t="shared" si="61"/>
        <v>0</v>
      </c>
      <c r="J266" s="41">
        <f t="shared" si="62"/>
        <v>0</v>
      </c>
      <c r="K266" s="41">
        <f t="shared" si="63"/>
        <v>0</v>
      </c>
      <c r="L266" s="41">
        <f t="shared" si="64"/>
        <v>0</v>
      </c>
      <c r="M266" s="41">
        <f t="shared" ca="1" si="69"/>
        <v>9.3615055412118481E-2</v>
      </c>
      <c r="N266" s="41">
        <f t="shared" ca="1" si="65"/>
        <v>0</v>
      </c>
      <c r="O266" s="88">
        <f t="shared" ca="1" si="66"/>
        <v>0</v>
      </c>
      <c r="P266" s="41">
        <f t="shared" ca="1" si="67"/>
        <v>0</v>
      </c>
      <c r="Q266" s="41">
        <f t="shared" ca="1" si="68"/>
        <v>0</v>
      </c>
      <c r="R266" s="25">
        <f t="shared" ca="1" si="57"/>
        <v>-9.3615055412118481E-2</v>
      </c>
    </row>
    <row r="267" spans="1:18">
      <c r="A267" s="75"/>
      <c r="B267" s="75"/>
      <c r="C267" s="75"/>
      <c r="D267" s="76">
        <f t="shared" si="58"/>
        <v>0</v>
      </c>
      <c r="E267" s="76">
        <f t="shared" si="58"/>
        <v>0</v>
      </c>
      <c r="F267" s="41">
        <f t="shared" si="59"/>
        <v>0</v>
      </c>
      <c r="G267" s="41">
        <f t="shared" si="59"/>
        <v>0</v>
      </c>
      <c r="H267" s="41">
        <f t="shared" si="60"/>
        <v>0</v>
      </c>
      <c r="I267" s="41">
        <f t="shared" si="61"/>
        <v>0</v>
      </c>
      <c r="J267" s="41">
        <f t="shared" si="62"/>
        <v>0</v>
      </c>
      <c r="K267" s="41">
        <f t="shared" si="63"/>
        <v>0</v>
      </c>
      <c r="L267" s="41">
        <f t="shared" si="64"/>
        <v>0</v>
      </c>
      <c r="M267" s="41">
        <f t="shared" ca="1" si="69"/>
        <v>9.3615055412118481E-2</v>
      </c>
      <c r="N267" s="41">
        <f t="shared" ca="1" si="65"/>
        <v>0</v>
      </c>
      <c r="O267" s="88">
        <f t="shared" ca="1" si="66"/>
        <v>0</v>
      </c>
      <c r="P267" s="41">
        <f t="shared" ca="1" si="67"/>
        <v>0</v>
      </c>
      <c r="Q267" s="41">
        <f t="shared" ca="1" si="68"/>
        <v>0</v>
      </c>
      <c r="R267" s="25">
        <f t="shared" ca="1" si="57"/>
        <v>-9.3615055412118481E-2</v>
      </c>
    </row>
    <row r="268" spans="1:18">
      <c r="A268" s="75"/>
      <c r="B268" s="75"/>
      <c r="C268" s="75"/>
      <c r="D268" s="76">
        <f t="shared" si="58"/>
        <v>0</v>
      </c>
      <c r="E268" s="76">
        <f t="shared" si="58"/>
        <v>0</v>
      </c>
      <c r="F268" s="41">
        <f t="shared" si="59"/>
        <v>0</v>
      </c>
      <c r="G268" s="41">
        <f t="shared" si="59"/>
        <v>0</v>
      </c>
      <c r="H268" s="41">
        <f t="shared" si="60"/>
        <v>0</v>
      </c>
      <c r="I268" s="41">
        <f t="shared" si="61"/>
        <v>0</v>
      </c>
      <c r="J268" s="41">
        <f t="shared" si="62"/>
        <v>0</v>
      </c>
      <c r="K268" s="41">
        <f t="shared" si="63"/>
        <v>0</v>
      </c>
      <c r="L268" s="41">
        <f t="shared" si="64"/>
        <v>0</v>
      </c>
      <c r="M268" s="41">
        <f t="shared" ca="1" si="69"/>
        <v>9.3615055412118481E-2</v>
      </c>
      <c r="N268" s="41">
        <f t="shared" ca="1" si="65"/>
        <v>0</v>
      </c>
      <c r="O268" s="88">
        <f t="shared" ca="1" si="66"/>
        <v>0</v>
      </c>
      <c r="P268" s="41">
        <f t="shared" ca="1" si="67"/>
        <v>0</v>
      </c>
      <c r="Q268" s="41">
        <f t="shared" ca="1" si="68"/>
        <v>0</v>
      </c>
      <c r="R268" s="25">
        <f t="shared" ca="1" si="57"/>
        <v>-9.3615055412118481E-2</v>
      </c>
    </row>
    <row r="269" spans="1:18">
      <c r="A269" s="75"/>
      <c r="B269" s="75"/>
      <c r="C269" s="75"/>
      <c r="D269" s="76">
        <f t="shared" si="58"/>
        <v>0</v>
      </c>
      <c r="E269" s="76">
        <f t="shared" si="58"/>
        <v>0</v>
      </c>
      <c r="F269" s="41">
        <f t="shared" si="59"/>
        <v>0</v>
      </c>
      <c r="G269" s="41">
        <f t="shared" si="59"/>
        <v>0</v>
      </c>
      <c r="H269" s="41">
        <f t="shared" si="60"/>
        <v>0</v>
      </c>
      <c r="I269" s="41">
        <f t="shared" si="61"/>
        <v>0</v>
      </c>
      <c r="J269" s="41">
        <f t="shared" si="62"/>
        <v>0</v>
      </c>
      <c r="K269" s="41">
        <f t="shared" si="63"/>
        <v>0</v>
      </c>
      <c r="L269" s="41">
        <f t="shared" si="64"/>
        <v>0</v>
      </c>
      <c r="M269" s="41">
        <f t="shared" ca="1" si="69"/>
        <v>9.3615055412118481E-2</v>
      </c>
      <c r="N269" s="41">
        <f t="shared" ca="1" si="65"/>
        <v>0</v>
      </c>
      <c r="O269" s="88">
        <f t="shared" ca="1" si="66"/>
        <v>0</v>
      </c>
      <c r="P269" s="41">
        <f t="shared" ca="1" si="67"/>
        <v>0</v>
      </c>
      <c r="Q269" s="41">
        <f t="shared" ca="1" si="68"/>
        <v>0</v>
      </c>
      <c r="R269" s="25">
        <f t="shared" ca="1" si="57"/>
        <v>-9.3615055412118481E-2</v>
      </c>
    </row>
    <row r="270" spans="1:18">
      <c r="A270" s="75"/>
      <c r="B270" s="75"/>
      <c r="C270" s="75"/>
      <c r="D270" s="76">
        <f t="shared" si="58"/>
        <v>0</v>
      </c>
      <c r="E270" s="76">
        <f t="shared" si="58"/>
        <v>0</v>
      </c>
      <c r="F270" s="41">
        <f t="shared" si="59"/>
        <v>0</v>
      </c>
      <c r="G270" s="41">
        <f t="shared" si="59"/>
        <v>0</v>
      </c>
      <c r="H270" s="41">
        <f t="shared" si="60"/>
        <v>0</v>
      </c>
      <c r="I270" s="41">
        <f t="shared" si="61"/>
        <v>0</v>
      </c>
      <c r="J270" s="41">
        <f t="shared" si="62"/>
        <v>0</v>
      </c>
      <c r="K270" s="41">
        <f t="shared" si="63"/>
        <v>0</v>
      </c>
      <c r="L270" s="41">
        <f t="shared" si="64"/>
        <v>0</v>
      </c>
      <c r="M270" s="41">
        <f t="shared" ca="1" si="69"/>
        <v>9.3615055412118481E-2</v>
      </c>
      <c r="N270" s="41">
        <f t="shared" ca="1" si="65"/>
        <v>0</v>
      </c>
      <c r="O270" s="88">
        <f t="shared" ca="1" si="66"/>
        <v>0</v>
      </c>
      <c r="P270" s="41">
        <f t="shared" ca="1" si="67"/>
        <v>0</v>
      </c>
      <c r="Q270" s="41">
        <f t="shared" ca="1" si="68"/>
        <v>0</v>
      </c>
      <c r="R270" s="25">
        <f t="shared" ca="1" si="57"/>
        <v>-9.3615055412118481E-2</v>
      </c>
    </row>
    <row r="271" spans="1:18">
      <c r="A271" s="75"/>
      <c r="B271" s="75"/>
      <c r="C271" s="75"/>
      <c r="D271" s="76">
        <f t="shared" si="58"/>
        <v>0</v>
      </c>
      <c r="E271" s="76">
        <f t="shared" si="58"/>
        <v>0</v>
      </c>
      <c r="F271" s="41">
        <f t="shared" si="59"/>
        <v>0</v>
      </c>
      <c r="G271" s="41">
        <f t="shared" si="59"/>
        <v>0</v>
      </c>
      <c r="H271" s="41">
        <f t="shared" si="60"/>
        <v>0</v>
      </c>
      <c r="I271" s="41">
        <f t="shared" si="61"/>
        <v>0</v>
      </c>
      <c r="J271" s="41">
        <f t="shared" si="62"/>
        <v>0</v>
      </c>
      <c r="K271" s="41">
        <f t="shared" si="63"/>
        <v>0</v>
      </c>
      <c r="L271" s="41">
        <f t="shared" si="64"/>
        <v>0</v>
      </c>
      <c r="M271" s="41">
        <f t="shared" ca="1" si="69"/>
        <v>9.3615055412118481E-2</v>
      </c>
      <c r="N271" s="41">
        <f t="shared" ca="1" si="65"/>
        <v>0</v>
      </c>
      <c r="O271" s="88">
        <f t="shared" ca="1" si="66"/>
        <v>0</v>
      </c>
      <c r="P271" s="41">
        <f t="shared" ca="1" si="67"/>
        <v>0</v>
      </c>
      <c r="Q271" s="41">
        <f t="shared" ca="1" si="68"/>
        <v>0</v>
      </c>
      <c r="R271" s="25">
        <f t="shared" ca="1" si="57"/>
        <v>-9.3615055412118481E-2</v>
      </c>
    </row>
    <row r="272" spans="1:18">
      <c r="A272" s="75"/>
      <c r="B272" s="75"/>
      <c r="C272" s="75"/>
      <c r="D272" s="76">
        <f t="shared" si="58"/>
        <v>0</v>
      </c>
      <c r="E272" s="76">
        <f t="shared" si="58"/>
        <v>0</v>
      </c>
      <c r="F272" s="41">
        <f t="shared" si="59"/>
        <v>0</v>
      </c>
      <c r="G272" s="41">
        <f t="shared" si="59"/>
        <v>0</v>
      </c>
      <c r="H272" s="41">
        <f t="shared" si="60"/>
        <v>0</v>
      </c>
      <c r="I272" s="41">
        <f t="shared" si="61"/>
        <v>0</v>
      </c>
      <c r="J272" s="41">
        <f t="shared" si="62"/>
        <v>0</v>
      </c>
      <c r="K272" s="41">
        <f t="shared" si="63"/>
        <v>0</v>
      </c>
      <c r="L272" s="41">
        <f t="shared" si="64"/>
        <v>0</v>
      </c>
      <c r="M272" s="41">
        <f t="shared" ca="1" si="69"/>
        <v>9.3615055412118481E-2</v>
      </c>
      <c r="N272" s="41">
        <f t="shared" ca="1" si="65"/>
        <v>0</v>
      </c>
      <c r="O272" s="88">
        <f t="shared" ca="1" si="66"/>
        <v>0</v>
      </c>
      <c r="P272" s="41">
        <f t="shared" ca="1" si="67"/>
        <v>0</v>
      </c>
      <c r="Q272" s="41">
        <f t="shared" ca="1" si="68"/>
        <v>0</v>
      </c>
      <c r="R272" s="25">
        <f t="shared" ca="1" si="57"/>
        <v>-9.3615055412118481E-2</v>
      </c>
    </row>
    <row r="273" spans="1:18">
      <c r="A273" s="75"/>
      <c r="B273" s="75"/>
      <c r="C273" s="75"/>
      <c r="D273" s="76">
        <f t="shared" si="58"/>
        <v>0</v>
      </c>
      <c r="E273" s="76">
        <f t="shared" si="58"/>
        <v>0</v>
      </c>
      <c r="F273" s="41">
        <f t="shared" si="59"/>
        <v>0</v>
      </c>
      <c r="G273" s="41">
        <f t="shared" si="59"/>
        <v>0</v>
      </c>
      <c r="H273" s="41">
        <f t="shared" si="60"/>
        <v>0</v>
      </c>
      <c r="I273" s="41">
        <f t="shared" si="61"/>
        <v>0</v>
      </c>
      <c r="J273" s="41">
        <f t="shared" si="62"/>
        <v>0</v>
      </c>
      <c r="K273" s="41">
        <f t="shared" si="63"/>
        <v>0</v>
      </c>
      <c r="L273" s="41">
        <f t="shared" si="64"/>
        <v>0</v>
      </c>
      <c r="M273" s="41">
        <f t="shared" ca="1" si="69"/>
        <v>9.3615055412118481E-2</v>
      </c>
      <c r="N273" s="41">
        <f t="shared" ca="1" si="65"/>
        <v>0</v>
      </c>
      <c r="O273" s="88">
        <f t="shared" ca="1" si="66"/>
        <v>0</v>
      </c>
      <c r="P273" s="41">
        <f t="shared" ca="1" si="67"/>
        <v>0</v>
      </c>
      <c r="Q273" s="41">
        <f t="shared" ca="1" si="68"/>
        <v>0</v>
      </c>
      <c r="R273" s="25">
        <f t="shared" ca="1" si="57"/>
        <v>-9.3615055412118481E-2</v>
      </c>
    </row>
    <row r="274" spans="1:18">
      <c r="A274" s="75"/>
      <c r="B274" s="75"/>
      <c r="C274" s="75"/>
      <c r="D274" s="76">
        <f t="shared" si="58"/>
        <v>0</v>
      </c>
      <c r="E274" s="76">
        <f t="shared" si="58"/>
        <v>0</v>
      </c>
      <c r="F274" s="41">
        <f t="shared" si="59"/>
        <v>0</v>
      </c>
      <c r="G274" s="41">
        <f t="shared" si="59"/>
        <v>0</v>
      </c>
      <c r="H274" s="41">
        <f t="shared" si="60"/>
        <v>0</v>
      </c>
      <c r="I274" s="41">
        <f t="shared" si="61"/>
        <v>0</v>
      </c>
      <c r="J274" s="41">
        <f t="shared" si="62"/>
        <v>0</v>
      </c>
      <c r="K274" s="41">
        <f t="shared" si="63"/>
        <v>0</v>
      </c>
      <c r="L274" s="41">
        <f t="shared" si="64"/>
        <v>0</v>
      </c>
      <c r="M274" s="41">
        <f t="shared" ca="1" si="69"/>
        <v>9.3615055412118481E-2</v>
      </c>
      <c r="N274" s="41">
        <f t="shared" ca="1" si="65"/>
        <v>0</v>
      </c>
      <c r="O274" s="88">
        <f t="shared" ca="1" si="66"/>
        <v>0</v>
      </c>
      <c r="P274" s="41">
        <f t="shared" ca="1" si="67"/>
        <v>0</v>
      </c>
      <c r="Q274" s="41">
        <f t="shared" ca="1" si="68"/>
        <v>0</v>
      </c>
      <c r="R274" s="25">
        <f t="shared" ca="1" si="57"/>
        <v>-9.3615055412118481E-2</v>
      </c>
    </row>
    <row r="275" spans="1:18">
      <c r="A275" s="75"/>
      <c r="B275" s="75"/>
      <c r="C275" s="75"/>
      <c r="D275" s="76">
        <f t="shared" si="58"/>
        <v>0</v>
      </c>
      <c r="E275" s="76">
        <f t="shared" si="58"/>
        <v>0</v>
      </c>
      <c r="F275" s="41">
        <f t="shared" si="59"/>
        <v>0</v>
      </c>
      <c r="G275" s="41">
        <f t="shared" si="59"/>
        <v>0</v>
      </c>
      <c r="H275" s="41">
        <f t="shared" si="60"/>
        <v>0</v>
      </c>
      <c r="I275" s="41">
        <f t="shared" si="61"/>
        <v>0</v>
      </c>
      <c r="J275" s="41">
        <f t="shared" si="62"/>
        <v>0</v>
      </c>
      <c r="K275" s="41">
        <f t="shared" si="63"/>
        <v>0</v>
      </c>
      <c r="L275" s="41">
        <f t="shared" si="64"/>
        <v>0</v>
      </c>
      <c r="M275" s="41">
        <f t="shared" ca="1" si="69"/>
        <v>9.3615055412118481E-2</v>
      </c>
      <c r="N275" s="41">
        <f t="shared" ca="1" si="65"/>
        <v>0</v>
      </c>
      <c r="O275" s="88">
        <f t="shared" ca="1" si="66"/>
        <v>0</v>
      </c>
      <c r="P275" s="41">
        <f t="shared" ca="1" si="67"/>
        <v>0</v>
      </c>
      <c r="Q275" s="41">
        <f t="shared" ca="1" si="68"/>
        <v>0</v>
      </c>
      <c r="R275" s="25">
        <f t="shared" ca="1" si="57"/>
        <v>-9.3615055412118481E-2</v>
      </c>
    </row>
    <row r="276" spans="1:18">
      <c r="A276" s="75"/>
      <c r="B276" s="75"/>
      <c r="C276" s="75"/>
      <c r="D276" s="76">
        <f t="shared" si="58"/>
        <v>0</v>
      </c>
      <c r="E276" s="76">
        <f t="shared" si="58"/>
        <v>0</v>
      </c>
      <c r="F276" s="41">
        <f t="shared" si="59"/>
        <v>0</v>
      </c>
      <c r="G276" s="41">
        <f t="shared" si="59"/>
        <v>0</v>
      </c>
      <c r="H276" s="41">
        <f t="shared" si="60"/>
        <v>0</v>
      </c>
      <c r="I276" s="41">
        <f t="shared" si="61"/>
        <v>0</v>
      </c>
      <c r="J276" s="41">
        <f t="shared" si="62"/>
        <v>0</v>
      </c>
      <c r="K276" s="41">
        <f t="shared" si="63"/>
        <v>0</v>
      </c>
      <c r="L276" s="41">
        <f t="shared" si="64"/>
        <v>0</v>
      </c>
      <c r="M276" s="41">
        <f t="shared" ca="1" si="69"/>
        <v>9.3615055412118481E-2</v>
      </c>
      <c r="N276" s="41">
        <f t="shared" ca="1" si="65"/>
        <v>0</v>
      </c>
      <c r="O276" s="88">
        <f t="shared" ca="1" si="66"/>
        <v>0</v>
      </c>
      <c r="P276" s="41">
        <f t="shared" ca="1" si="67"/>
        <v>0</v>
      </c>
      <c r="Q276" s="41">
        <f t="shared" ca="1" si="68"/>
        <v>0</v>
      </c>
      <c r="R276" s="25">
        <f t="shared" ca="1" si="57"/>
        <v>-9.3615055412118481E-2</v>
      </c>
    </row>
    <row r="277" spans="1:18">
      <c r="A277" s="75"/>
      <c r="B277" s="75"/>
      <c r="C277" s="75"/>
      <c r="D277" s="76">
        <f t="shared" si="58"/>
        <v>0</v>
      </c>
      <c r="E277" s="76">
        <f t="shared" si="58"/>
        <v>0</v>
      </c>
      <c r="F277" s="41">
        <f t="shared" si="59"/>
        <v>0</v>
      </c>
      <c r="G277" s="41">
        <f t="shared" si="59"/>
        <v>0</v>
      </c>
      <c r="H277" s="41">
        <f t="shared" si="60"/>
        <v>0</v>
      </c>
      <c r="I277" s="41">
        <f t="shared" si="61"/>
        <v>0</v>
      </c>
      <c r="J277" s="41">
        <f t="shared" si="62"/>
        <v>0</v>
      </c>
      <c r="K277" s="41">
        <f t="shared" si="63"/>
        <v>0</v>
      </c>
      <c r="L277" s="41">
        <f t="shared" si="64"/>
        <v>0</v>
      </c>
      <c r="M277" s="41">
        <f t="shared" ca="1" si="69"/>
        <v>9.3615055412118481E-2</v>
      </c>
      <c r="N277" s="41">
        <f t="shared" ca="1" si="65"/>
        <v>0</v>
      </c>
      <c r="O277" s="88">
        <f t="shared" ca="1" si="66"/>
        <v>0</v>
      </c>
      <c r="P277" s="41">
        <f t="shared" ca="1" si="67"/>
        <v>0</v>
      </c>
      <c r="Q277" s="41">
        <f t="shared" ca="1" si="68"/>
        <v>0</v>
      </c>
      <c r="R277" s="25">
        <f t="shared" ca="1" si="57"/>
        <v>-9.3615055412118481E-2</v>
      </c>
    </row>
    <row r="278" spans="1:18">
      <c r="A278" s="75"/>
      <c r="B278" s="75"/>
      <c r="C278" s="75"/>
      <c r="D278" s="76">
        <f t="shared" si="58"/>
        <v>0</v>
      </c>
      <c r="E278" s="76">
        <f t="shared" si="58"/>
        <v>0</v>
      </c>
      <c r="F278" s="41">
        <f t="shared" si="59"/>
        <v>0</v>
      </c>
      <c r="G278" s="41">
        <f t="shared" si="59"/>
        <v>0</v>
      </c>
      <c r="H278" s="41">
        <f t="shared" si="60"/>
        <v>0</v>
      </c>
      <c r="I278" s="41">
        <f t="shared" si="61"/>
        <v>0</v>
      </c>
      <c r="J278" s="41">
        <f t="shared" si="62"/>
        <v>0</v>
      </c>
      <c r="K278" s="41">
        <f t="shared" si="63"/>
        <v>0</v>
      </c>
      <c r="L278" s="41">
        <f t="shared" si="64"/>
        <v>0</v>
      </c>
      <c r="M278" s="41">
        <f t="shared" ca="1" si="69"/>
        <v>9.3615055412118481E-2</v>
      </c>
      <c r="N278" s="41">
        <f t="shared" ca="1" si="65"/>
        <v>0</v>
      </c>
      <c r="O278" s="88">
        <f t="shared" ca="1" si="66"/>
        <v>0</v>
      </c>
      <c r="P278" s="41">
        <f t="shared" ca="1" si="67"/>
        <v>0</v>
      </c>
      <c r="Q278" s="41">
        <f t="shared" ca="1" si="68"/>
        <v>0</v>
      </c>
      <c r="R278" s="25">
        <f t="shared" ca="1" si="57"/>
        <v>-9.3615055412118481E-2</v>
      </c>
    </row>
    <row r="279" spans="1:18">
      <c r="A279" s="75"/>
      <c r="B279" s="75"/>
      <c r="C279" s="75"/>
      <c r="D279" s="76">
        <f t="shared" si="58"/>
        <v>0</v>
      </c>
      <c r="E279" s="76">
        <f t="shared" si="58"/>
        <v>0</v>
      </c>
      <c r="F279" s="41">
        <f t="shared" si="59"/>
        <v>0</v>
      </c>
      <c r="G279" s="41">
        <f t="shared" si="59"/>
        <v>0</v>
      </c>
      <c r="H279" s="41">
        <f t="shared" si="60"/>
        <v>0</v>
      </c>
      <c r="I279" s="41">
        <f t="shared" si="61"/>
        <v>0</v>
      </c>
      <c r="J279" s="41">
        <f t="shared" si="62"/>
        <v>0</v>
      </c>
      <c r="K279" s="41">
        <f t="shared" si="63"/>
        <v>0</v>
      </c>
      <c r="L279" s="41">
        <f t="shared" si="64"/>
        <v>0</v>
      </c>
      <c r="M279" s="41">
        <f t="shared" ca="1" si="69"/>
        <v>9.3615055412118481E-2</v>
      </c>
      <c r="N279" s="41">
        <f t="shared" ca="1" si="65"/>
        <v>0</v>
      </c>
      <c r="O279" s="88">
        <f t="shared" ca="1" si="66"/>
        <v>0</v>
      </c>
      <c r="P279" s="41">
        <f t="shared" ca="1" si="67"/>
        <v>0</v>
      </c>
      <c r="Q279" s="41">
        <f t="shared" ca="1" si="68"/>
        <v>0</v>
      </c>
      <c r="R279" s="25">
        <f t="shared" ca="1" si="57"/>
        <v>-9.3615055412118481E-2</v>
      </c>
    </row>
    <row r="280" spans="1:18">
      <c r="A280" s="75"/>
      <c r="B280" s="75"/>
      <c r="C280" s="75"/>
      <c r="D280" s="76">
        <f t="shared" si="58"/>
        <v>0</v>
      </c>
      <c r="E280" s="76">
        <f t="shared" si="58"/>
        <v>0</v>
      </c>
      <c r="F280" s="41">
        <f t="shared" si="59"/>
        <v>0</v>
      </c>
      <c r="G280" s="41">
        <f t="shared" si="59"/>
        <v>0</v>
      </c>
      <c r="H280" s="41">
        <f t="shared" si="60"/>
        <v>0</v>
      </c>
      <c r="I280" s="41">
        <f t="shared" si="61"/>
        <v>0</v>
      </c>
      <c r="J280" s="41">
        <f t="shared" si="62"/>
        <v>0</v>
      </c>
      <c r="K280" s="41">
        <f t="shared" si="63"/>
        <v>0</v>
      </c>
      <c r="L280" s="41">
        <f t="shared" si="64"/>
        <v>0</v>
      </c>
      <c r="M280" s="41">
        <f t="shared" ca="1" si="69"/>
        <v>9.3615055412118481E-2</v>
      </c>
      <c r="N280" s="41">
        <f t="shared" ca="1" si="65"/>
        <v>0</v>
      </c>
      <c r="O280" s="88">
        <f t="shared" ca="1" si="66"/>
        <v>0</v>
      </c>
      <c r="P280" s="41">
        <f t="shared" ca="1" si="67"/>
        <v>0</v>
      </c>
      <c r="Q280" s="41">
        <f t="shared" ca="1" si="68"/>
        <v>0</v>
      </c>
      <c r="R280" s="25">
        <f t="shared" ca="1" si="57"/>
        <v>-9.3615055412118481E-2</v>
      </c>
    </row>
    <row r="281" spans="1:18">
      <c r="A281" s="75"/>
      <c r="B281" s="75"/>
      <c r="C281" s="75"/>
      <c r="D281" s="76">
        <f t="shared" si="58"/>
        <v>0</v>
      </c>
      <c r="E281" s="76">
        <f t="shared" si="58"/>
        <v>0</v>
      </c>
      <c r="F281" s="41">
        <f t="shared" si="59"/>
        <v>0</v>
      </c>
      <c r="G281" s="41">
        <f t="shared" si="59"/>
        <v>0</v>
      </c>
      <c r="H281" s="41">
        <f t="shared" si="60"/>
        <v>0</v>
      </c>
      <c r="I281" s="41">
        <f t="shared" si="61"/>
        <v>0</v>
      </c>
      <c r="J281" s="41">
        <f t="shared" si="62"/>
        <v>0</v>
      </c>
      <c r="K281" s="41">
        <f t="shared" si="63"/>
        <v>0</v>
      </c>
      <c r="L281" s="41">
        <f t="shared" si="64"/>
        <v>0</v>
      </c>
      <c r="M281" s="41">
        <f t="shared" ca="1" si="69"/>
        <v>9.3615055412118481E-2</v>
      </c>
      <c r="N281" s="41">
        <f t="shared" ca="1" si="65"/>
        <v>0</v>
      </c>
      <c r="O281" s="88">
        <f t="shared" ca="1" si="66"/>
        <v>0</v>
      </c>
      <c r="P281" s="41">
        <f t="shared" ca="1" si="67"/>
        <v>0</v>
      </c>
      <c r="Q281" s="41">
        <f t="shared" ca="1" si="68"/>
        <v>0</v>
      </c>
      <c r="R281" s="25">
        <f t="shared" ca="1" si="57"/>
        <v>-9.3615055412118481E-2</v>
      </c>
    </row>
    <row r="282" spans="1:18">
      <c r="A282" s="75"/>
      <c r="B282" s="75"/>
      <c r="C282" s="75"/>
      <c r="D282" s="76">
        <f t="shared" si="58"/>
        <v>0</v>
      </c>
      <c r="E282" s="76">
        <f t="shared" si="58"/>
        <v>0</v>
      </c>
      <c r="F282" s="41">
        <f t="shared" si="59"/>
        <v>0</v>
      </c>
      <c r="G282" s="41">
        <f t="shared" si="59"/>
        <v>0</v>
      </c>
      <c r="H282" s="41">
        <f t="shared" si="60"/>
        <v>0</v>
      </c>
      <c r="I282" s="41">
        <f t="shared" si="61"/>
        <v>0</v>
      </c>
      <c r="J282" s="41">
        <f t="shared" si="62"/>
        <v>0</v>
      </c>
      <c r="K282" s="41">
        <f t="shared" si="63"/>
        <v>0</v>
      </c>
      <c r="L282" s="41">
        <f t="shared" si="64"/>
        <v>0</v>
      </c>
      <c r="M282" s="41">
        <f t="shared" ca="1" si="69"/>
        <v>9.3615055412118481E-2</v>
      </c>
      <c r="N282" s="41">
        <f t="shared" ca="1" si="65"/>
        <v>0</v>
      </c>
      <c r="O282" s="88">
        <f t="shared" ca="1" si="66"/>
        <v>0</v>
      </c>
      <c r="P282" s="41">
        <f t="shared" ca="1" si="67"/>
        <v>0</v>
      </c>
      <c r="Q282" s="41">
        <f t="shared" ca="1" si="68"/>
        <v>0</v>
      </c>
      <c r="R282" s="25">
        <f t="shared" ca="1" si="57"/>
        <v>-9.3615055412118481E-2</v>
      </c>
    </row>
    <row r="283" spans="1:18">
      <c r="A283" s="75"/>
      <c r="B283" s="75"/>
      <c r="C283" s="75"/>
      <c r="D283" s="76">
        <f t="shared" si="58"/>
        <v>0</v>
      </c>
      <c r="E283" s="76">
        <f t="shared" si="58"/>
        <v>0</v>
      </c>
      <c r="F283" s="41">
        <f t="shared" si="59"/>
        <v>0</v>
      </c>
      <c r="G283" s="41">
        <f t="shared" si="59"/>
        <v>0</v>
      </c>
      <c r="H283" s="41">
        <f t="shared" si="60"/>
        <v>0</v>
      </c>
      <c r="I283" s="41">
        <f t="shared" si="61"/>
        <v>0</v>
      </c>
      <c r="J283" s="41">
        <f t="shared" si="62"/>
        <v>0</v>
      </c>
      <c r="K283" s="41">
        <f t="shared" si="63"/>
        <v>0</v>
      </c>
      <c r="L283" s="41">
        <f t="shared" si="64"/>
        <v>0</v>
      </c>
      <c r="M283" s="41">
        <f t="shared" ca="1" si="69"/>
        <v>9.3615055412118481E-2</v>
      </c>
      <c r="N283" s="41">
        <f t="shared" ca="1" si="65"/>
        <v>0</v>
      </c>
      <c r="O283" s="88">
        <f t="shared" ca="1" si="66"/>
        <v>0</v>
      </c>
      <c r="P283" s="41">
        <f t="shared" ca="1" si="67"/>
        <v>0</v>
      </c>
      <c r="Q283" s="41">
        <f t="shared" ca="1" si="68"/>
        <v>0</v>
      </c>
      <c r="R283" s="25">
        <f t="shared" ca="1" si="57"/>
        <v>-9.3615055412118481E-2</v>
      </c>
    </row>
    <row r="284" spans="1:18">
      <c r="A284" s="75"/>
      <c r="B284" s="75"/>
      <c r="C284" s="75"/>
      <c r="D284" s="76">
        <f t="shared" si="58"/>
        <v>0</v>
      </c>
      <c r="E284" s="76">
        <f t="shared" si="58"/>
        <v>0</v>
      </c>
      <c r="F284" s="41">
        <f t="shared" si="59"/>
        <v>0</v>
      </c>
      <c r="G284" s="41">
        <f t="shared" si="59"/>
        <v>0</v>
      </c>
      <c r="H284" s="41">
        <f t="shared" si="60"/>
        <v>0</v>
      </c>
      <c r="I284" s="41">
        <f t="shared" si="61"/>
        <v>0</v>
      </c>
      <c r="J284" s="41">
        <f t="shared" si="62"/>
        <v>0</v>
      </c>
      <c r="K284" s="41">
        <f t="shared" si="63"/>
        <v>0</v>
      </c>
      <c r="L284" s="41">
        <f t="shared" si="64"/>
        <v>0</v>
      </c>
      <c r="M284" s="41">
        <f t="shared" ca="1" si="69"/>
        <v>9.3615055412118481E-2</v>
      </c>
      <c r="N284" s="41">
        <f t="shared" ca="1" si="65"/>
        <v>0</v>
      </c>
      <c r="O284" s="88">
        <f t="shared" ca="1" si="66"/>
        <v>0</v>
      </c>
      <c r="P284" s="41">
        <f t="shared" ca="1" si="67"/>
        <v>0</v>
      </c>
      <c r="Q284" s="41">
        <f t="shared" ca="1" si="68"/>
        <v>0</v>
      </c>
      <c r="R284" s="25">
        <f t="shared" ca="1" si="57"/>
        <v>-9.3615055412118481E-2</v>
      </c>
    </row>
    <row r="285" spans="1:18">
      <c r="A285" s="75"/>
      <c r="B285" s="75"/>
      <c r="C285" s="75"/>
      <c r="D285" s="76">
        <f t="shared" si="58"/>
        <v>0</v>
      </c>
      <c r="E285" s="76">
        <f t="shared" si="58"/>
        <v>0</v>
      </c>
      <c r="F285" s="41">
        <f t="shared" si="59"/>
        <v>0</v>
      </c>
      <c r="G285" s="41">
        <f t="shared" si="59"/>
        <v>0</v>
      </c>
      <c r="H285" s="41">
        <f t="shared" si="60"/>
        <v>0</v>
      </c>
      <c r="I285" s="41">
        <f t="shared" si="61"/>
        <v>0</v>
      </c>
      <c r="J285" s="41">
        <f t="shared" si="62"/>
        <v>0</v>
      </c>
      <c r="K285" s="41">
        <f t="shared" si="63"/>
        <v>0</v>
      </c>
      <c r="L285" s="41">
        <f t="shared" si="64"/>
        <v>0</v>
      </c>
      <c r="M285" s="41">
        <f t="shared" ca="1" si="69"/>
        <v>9.3615055412118481E-2</v>
      </c>
      <c r="N285" s="41">
        <f t="shared" ca="1" si="65"/>
        <v>0</v>
      </c>
      <c r="O285" s="88">
        <f t="shared" ca="1" si="66"/>
        <v>0</v>
      </c>
      <c r="P285" s="41">
        <f t="shared" ca="1" si="67"/>
        <v>0</v>
      </c>
      <c r="Q285" s="41">
        <f t="shared" ca="1" si="68"/>
        <v>0</v>
      </c>
      <c r="R285" s="25">
        <f t="shared" ca="1" si="57"/>
        <v>-9.3615055412118481E-2</v>
      </c>
    </row>
    <row r="286" spans="1:18">
      <c r="A286" s="75"/>
      <c r="B286" s="75"/>
      <c r="C286" s="75"/>
      <c r="D286" s="76">
        <f t="shared" si="58"/>
        <v>0</v>
      </c>
      <c r="E286" s="76">
        <f t="shared" si="58"/>
        <v>0</v>
      </c>
      <c r="F286" s="41">
        <f t="shared" si="59"/>
        <v>0</v>
      </c>
      <c r="G286" s="41">
        <f t="shared" si="59"/>
        <v>0</v>
      </c>
      <c r="H286" s="41">
        <f t="shared" si="60"/>
        <v>0</v>
      </c>
      <c r="I286" s="41">
        <f t="shared" si="61"/>
        <v>0</v>
      </c>
      <c r="J286" s="41">
        <f t="shared" si="62"/>
        <v>0</v>
      </c>
      <c r="K286" s="41">
        <f t="shared" si="63"/>
        <v>0</v>
      </c>
      <c r="L286" s="41">
        <f t="shared" si="64"/>
        <v>0</v>
      </c>
      <c r="M286" s="41">
        <f t="shared" ca="1" si="69"/>
        <v>9.3615055412118481E-2</v>
      </c>
      <c r="N286" s="41">
        <f t="shared" ca="1" si="65"/>
        <v>0</v>
      </c>
      <c r="O286" s="88">
        <f t="shared" ca="1" si="66"/>
        <v>0</v>
      </c>
      <c r="P286" s="41">
        <f t="shared" ca="1" si="67"/>
        <v>0</v>
      </c>
      <c r="Q286" s="41">
        <f t="shared" ca="1" si="68"/>
        <v>0</v>
      </c>
      <c r="R286" s="25">
        <f t="shared" ca="1" si="57"/>
        <v>-9.3615055412118481E-2</v>
      </c>
    </row>
    <row r="287" spans="1:18">
      <c r="A287" s="75"/>
      <c r="B287" s="75"/>
      <c r="C287" s="75"/>
      <c r="D287" s="76">
        <f t="shared" si="58"/>
        <v>0</v>
      </c>
      <c r="E287" s="76">
        <f t="shared" si="58"/>
        <v>0</v>
      </c>
      <c r="F287" s="41">
        <f t="shared" si="59"/>
        <v>0</v>
      </c>
      <c r="G287" s="41">
        <f t="shared" si="59"/>
        <v>0</v>
      </c>
      <c r="H287" s="41">
        <f t="shared" si="60"/>
        <v>0</v>
      </c>
      <c r="I287" s="41">
        <f t="shared" si="61"/>
        <v>0</v>
      </c>
      <c r="J287" s="41">
        <f t="shared" si="62"/>
        <v>0</v>
      </c>
      <c r="K287" s="41">
        <f t="shared" si="63"/>
        <v>0</v>
      </c>
      <c r="L287" s="41">
        <f t="shared" si="64"/>
        <v>0</v>
      </c>
      <c r="M287" s="41">
        <f t="shared" ca="1" si="69"/>
        <v>9.3615055412118481E-2</v>
      </c>
      <c r="N287" s="41">
        <f t="shared" ca="1" si="65"/>
        <v>0</v>
      </c>
      <c r="O287" s="88">
        <f t="shared" ca="1" si="66"/>
        <v>0</v>
      </c>
      <c r="P287" s="41">
        <f t="shared" ca="1" si="67"/>
        <v>0</v>
      </c>
      <c r="Q287" s="41">
        <f t="shared" ca="1" si="68"/>
        <v>0</v>
      </c>
      <c r="R287" s="25">
        <f t="shared" ca="1" si="57"/>
        <v>-9.3615055412118481E-2</v>
      </c>
    </row>
    <row r="288" spans="1:18">
      <c r="A288" s="75"/>
      <c r="B288" s="75"/>
      <c r="C288" s="75"/>
      <c r="D288" s="76">
        <f t="shared" si="58"/>
        <v>0</v>
      </c>
      <c r="E288" s="76">
        <f t="shared" si="58"/>
        <v>0</v>
      </c>
      <c r="F288" s="41">
        <f t="shared" si="59"/>
        <v>0</v>
      </c>
      <c r="G288" s="41">
        <f t="shared" si="59"/>
        <v>0</v>
      </c>
      <c r="H288" s="41">
        <f t="shared" si="60"/>
        <v>0</v>
      </c>
      <c r="I288" s="41">
        <f t="shared" si="61"/>
        <v>0</v>
      </c>
      <c r="J288" s="41">
        <f t="shared" si="62"/>
        <v>0</v>
      </c>
      <c r="K288" s="41">
        <f t="shared" si="63"/>
        <v>0</v>
      </c>
      <c r="L288" s="41">
        <f t="shared" si="64"/>
        <v>0</v>
      </c>
      <c r="M288" s="41">
        <f t="shared" ca="1" si="69"/>
        <v>9.3615055412118481E-2</v>
      </c>
      <c r="N288" s="41">
        <f t="shared" ca="1" si="65"/>
        <v>0</v>
      </c>
      <c r="O288" s="88">
        <f t="shared" ca="1" si="66"/>
        <v>0</v>
      </c>
      <c r="P288" s="41">
        <f t="shared" ca="1" si="67"/>
        <v>0</v>
      </c>
      <c r="Q288" s="41">
        <f t="shared" ca="1" si="68"/>
        <v>0</v>
      </c>
      <c r="R288" s="25">
        <f t="shared" ca="1" si="57"/>
        <v>-9.3615055412118481E-2</v>
      </c>
    </row>
    <row r="289" spans="1:18">
      <c r="A289" s="75"/>
      <c r="B289" s="75"/>
      <c r="C289" s="75"/>
      <c r="D289" s="76">
        <f t="shared" si="58"/>
        <v>0</v>
      </c>
      <c r="E289" s="76">
        <f t="shared" si="58"/>
        <v>0</v>
      </c>
      <c r="F289" s="41">
        <f t="shared" si="59"/>
        <v>0</v>
      </c>
      <c r="G289" s="41">
        <f t="shared" si="59"/>
        <v>0</v>
      </c>
      <c r="H289" s="41">
        <f t="shared" si="60"/>
        <v>0</v>
      </c>
      <c r="I289" s="41">
        <f t="shared" si="61"/>
        <v>0</v>
      </c>
      <c r="J289" s="41">
        <f t="shared" si="62"/>
        <v>0</v>
      </c>
      <c r="K289" s="41">
        <f t="shared" si="63"/>
        <v>0</v>
      </c>
      <c r="L289" s="41">
        <f t="shared" si="64"/>
        <v>0</v>
      </c>
      <c r="M289" s="41">
        <f t="shared" ca="1" si="69"/>
        <v>9.3615055412118481E-2</v>
      </c>
      <c r="N289" s="41">
        <f t="shared" ca="1" si="65"/>
        <v>0</v>
      </c>
      <c r="O289" s="88">
        <f t="shared" ca="1" si="66"/>
        <v>0</v>
      </c>
      <c r="P289" s="41">
        <f t="shared" ca="1" si="67"/>
        <v>0</v>
      </c>
      <c r="Q289" s="41">
        <f t="shared" ca="1" si="68"/>
        <v>0</v>
      </c>
      <c r="R289" s="25">
        <f t="shared" ca="1" si="57"/>
        <v>-9.3615055412118481E-2</v>
      </c>
    </row>
    <row r="290" spans="1:18">
      <c r="A290" s="75"/>
      <c r="B290" s="75"/>
      <c r="C290" s="75"/>
      <c r="D290" s="76">
        <f t="shared" si="58"/>
        <v>0</v>
      </c>
      <c r="E290" s="76">
        <f t="shared" si="58"/>
        <v>0</v>
      </c>
      <c r="F290" s="41">
        <f t="shared" si="59"/>
        <v>0</v>
      </c>
      <c r="G290" s="41">
        <f t="shared" si="59"/>
        <v>0</v>
      </c>
      <c r="H290" s="41">
        <f t="shared" si="60"/>
        <v>0</v>
      </c>
      <c r="I290" s="41">
        <f t="shared" si="61"/>
        <v>0</v>
      </c>
      <c r="J290" s="41">
        <f t="shared" si="62"/>
        <v>0</v>
      </c>
      <c r="K290" s="41">
        <f t="shared" si="63"/>
        <v>0</v>
      </c>
      <c r="L290" s="41">
        <f t="shared" si="64"/>
        <v>0</v>
      </c>
      <c r="M290" s="41">
        <f t="shared" ca="1" si="69"/>
        <v>9.3615055412118481E-2</v>
      </c>
      <c r="N290" s="41">
        <f t="shared" ca="1" si="65"/>
        <v>0</v>
      </c>
      <c r="O290" s="88">
        <f t="shared" ca="1" si="66"/>
        <v>0</v>
      </c>
      <c r="P290" s="41">
        <f t="shared" ca="1" si="67"/>
        <v>0</v>
      </c>
      <c r="Q290" s="41">
        <f t="shared" ca="1" si="68"/>
        <v>0</v>
      </c>
      <c r="R290" s="25">
        <f t="shared" ca="1" si="57"/>
        <v>-9.3615055412118481E-2</v>
      </c>
    </row>
    <row r="291" spans="1:18">
      <c r="A291" s="75"/>
      <c r="B291" s="75"/>
      <c r="C291" s="75"/>
      <c r="D291" s="76">
        <f t="shared" si="58"/>
        <v>0</v>
      </c>
      <c r="E291" s="76">
        <f t="shared" si="58"/>
        <v>0</v>
      </c>
      <c r="F291" s="41">
        <f t="shared" si="59"/>
        <v>0</v>
      </c>
      <c r="G291" s="41">
        <f t="shared" si="59"/>
        <v>0</v>
      </c>
      <c r="H291" s="41">
        <f t="shared" si="60"/>
        <v>0</v>
      </c>
      <c r="I291" s="41">
        <f t="shared" si="61"/>
        <v>0</v>
      </c>
      <c r="J291" s="41">
        <f t="shared" si="62"/>
        <v>0</v>
      </c>
      <c r="K291" s="41">
        <f t="shared" si="63"/>
        <v>0</v>
      </c>
      <c r="L291" s="41">
        <f t="shared" si="64"/>
        <v>0</v>
      </c>
      <c r="M291" s="41">
        <f t="shared" ca="1" si="69"/>
        <v>9.3615055412118481E-2</v>
      </c>
      <c r="N291" s="41">
        <f t="shared" ca="1" si="65"/>
        <v>0</v>
      </c>
      <c r="O291" s="88">
        <f t="shared" ca="1" si="66"/>
        <v>0</v>
      </c>
      <c r="P291" s="41">
        <f t="shared" ca="1" si="67"/>
        <v>0</v>
      </c>
      <c r="Q291" s="41">
        <f t="shared" ca="1" si="68"/>
        <v>0</v>
      </c>
      <c r="R291" s="25">
        <f t="shared" ca="1" si="57"/>
        <v>-9.3615055412118481E-2</v>
      </c>
    </row>
    <row r="292" spans="1:18">
      <c r="A292" s="75"/>
      <c r="B292" s="75"/>
      <c r="C292" s="75"/>
      <c r="D292" s="76">
        <f t="shared" si="58"/>
        <v>0</v>
      </c>
      <c r="E292" s="76">
        <f t="shared" si="58"/>
        <v>0</v>
      </c>
      <c r="F292" s="41">
        <f t="shared" si="59"/>
        <v>0</v>
      </c>
      <c r="G292" s="41">
        <f t="shared" si="59"/>
        <v>0</v>
      </c>
      <c r="H292" s="41">
        <f t="shared" si="60"/>
        <v>0</v>
      </c>
      <c r="I292" s="41">
        <f t="shared" si="61"/>
        <v>0</v>
      </c>
      <c r="J292" s="41">
        <f t="shared" si="62"/>
        <v>0</v>
      </c>
      <c r="K292" s="41">
        <f t="shared" si="63"/>
        <v>0</v>
      </c>
      <c r="L292" s="41">
        <f t="shared" si="64"/>
        <v>0</v>
      </c>
      <c r="M292" s="41">
        <f t="shared" ca="1" si="69"/>
        <v>9.3615055412118481E-2</v>
      </c>
      <c r="N292" s="41">
        <f t="shared" ca="1" si="65"/>
        <v>0</v>
      </c>
      <c r="O292" s="88">
        <f t="shared" ca="1" si="66"/>
        <v>0</v>
      </c>
      <c r="P292" s="41">
        <f t="shared" ca="1" si="67"/>
        <v>0</v>
      </c>
      <c r="Q292" s="41">
        <f t="shared" ca="1" si="68"/>
        <v>0</v>
      </c>
      <c r="R292" s="25">
        <f t="shared" ca="1" si="57"/>
        <v>-9.3615055412118481E-2</v>
      </c>
    </row>
    <row r="293" spans="1:18">
      <c r="A293" s="75"/>
      <c r="B293" s="75"/>
      <c r="C293" s="75"/>
      <c r="D293" s="76">
        <f t="shared" si="58"/>
        <v>0</v>
      </c>
      <c r="E293" s="76">
        <f t="shared" si="58"/>
        <v>0</v>
      </c>
      <c r="F293" s="41">
        <f t="shared" si="59"/>
        <v>0</v>
      </c>
      <c r="G293" s="41">
        <f t="shared" si="59"/>
        <v>0</v>
      </c>
      <c r="H293" s="41">
        <f t="shared" si="60"/>
        <v>0</v>
      </c>
      <c r="I293" s="41">
        <f t="shared" si="61"/>
        <v>0</v>
      </c>
      <c r="J293" s="41">
        <f t="shared" si="62"/>
        <v>0</v>
      </c>
      <c r="K293" s="41">
        <f t="shared" si="63"/>
        <v>0</v>
      </c>
      <c r="L293" s="41">
        <f t="shared" si="64"/>
        <v>0</v>
      </c>
      <c r="M293" s="41">
        <f t="shared" ca="1" si="69"/>
        <v>9.3615055412118481E-2</v>
      </c>
      <c r="N293" s="41">
        <f t="shared" ca="1" si="65"/>
        <v>0</v>
      </c>
      <c r="O293" s="88">
        <f t="shared" ca="1" si="66"/>
        <v>0</v>
      </c>
      <c r="P293" s="41">
        <f t="shared" ca="1" si="67"/>
        <v>0</v>
      </c>
      <c r="Q293" s="41">
        <f t="shared" ca="1" si="68"/>
        <v>0</v>
      </c>
      <c r="R293" s="25">
        <f t="shared" ca="1" si="57"/>
        <v>-9.3615055412118481E-2</v>
      </c>
    </row>
    <row r="294" spans="1:18">
      <c r="A294" s="75"/>
      <c r="B294" s="75"/>
      <c r="C294" s="75"/>
      <c r="D294" s="76">
        <f t="shared" si="58"/>
        <v>0</v>
      </c>
      <c r="E294" s="76">
        <f t="shared" si="58"/>
        <v>0</v>
      </c>
      <c r="F294" s="41">
        <f t="shared" si="59"/>
        <v>0</v>
      </c>
      <c r="G294" s="41">
        <f t="shared" si="59"/>
        <v>0</v>
      </c>
      <c r="H294" s="41">
        <f t="shared" si="60"/>
        <v>0</v>
      </c>
      <c r="I294" s="41">
        <f t="shared" si="61"/>
        <v>0</v>
      </c>
      <c r="J294" s="41">
        <f t="shared" si="62"/>
        <v>0</v>
      </c>
      <c r="K294" s="41">
        <f t="shared" si="63"/>
        <v>0</v>
      </c>
      <c r="L294" s="41">
        <f t="shared" si="64"/>
        <v>0</v>
      </c>
      <c r="M294" s="41">
        <f t="shared" ca="1" si="69"/>
        <v>9.3615055412118481E-2</v>
      </c>
      <c r="N294" s="41">
        <f t="shared" ca="1" si="65"/>
        <v>0</v>
      </c>
      <c r="O294" s="88">
        <f t="shared" ca="1" si="66"/>
        <v>0</v>
      </c>
      <c r="P294" s="41">
        <f t="shared" ca="1" si="67"/>
        <v>0</v>
      </c>
      <c r="Q294" s="41">
        <f t="shared" ca="1" si="68"/>
        <v>0</v>
      </c>
      <c r="R294" s="25">
        <f t="shared" ca="1" si="57"/>
        <v>-9.3615055412118481E-2</v>
      </c>
    </row>
    <row r="295" spans="1:18">
      <c r="A295" s="75"/>
      <c r="B295" s="75"/>
      <c r="C295" s="75"/>
      <c r="D295" s="76">
        <f t="shared" si="58"/>
        <v>0</v>
      </c>
      <c r="E295" s="76">
        <f t="shared" si="58"/>
        <v>0</v>
      </c>
      <c r="F295" s="41">
        <f t="shared" si="59"/>
        <v>0</v>
      </c>
      <c r="G295" s="41">
        <f t="shared" si="59"/>
        <v>0</v>
      </c>
      <c r="H295" s="41">
        <f t="shared" si="60"/>
        <v>0</v>
      </c>
      <c r="I295" s="41">
        <f t="shared" si="61"/>
        <v>0</v>
      </c>
      <c r="J295" s="41">
        <f t="shared" si="62"/>
        <v>0</v>
      </c>
      <c r="K295" s="41">
        <f t="shared" si="63"/>
        <v>0</v>
      </c>
      <c r="L295" s="41">
        <f t="shared" si="64"/>
        <v>0</v>
      </c>
      <c r="M295" s="41">
        <f t="shared" ca="1" si="69"/>
        <v>9.3615055412118481E-2</v>
      </c>
      <c r="N295" s="41">
        <f t="shared" ca="1" si="65"/>
        <v>0</v>
      </c>
      <c r="O295" s="88">
        <f t="shared" ca="1" si="66"/>
        <v>0</v>
      </c>
      <c r="P295" s="41">
        <f t="shared" ca="1" si="67"/>
        <v>0</v>
      </c>
      <c r="Q295" s="41">
        <f t="shared" ca="1" si="68"/>
        <v>0</v>
      </c>
      <c r="R295" s="25">
        <f t="shared" ca="1" si="57"/>
        <v>-9.3615055412118481E-2</v>
      </c>
    </row>
    <row r="296" spans="1:18">
      <c r="A296" s="75"/>
      <c r="B296" s="75"/>
      <c r="C296" s="75"/>
      <c r="D296" s="76">
        <f t="shared" si="58"/>
        <v>0</v>
      </c>
      <c r="E296" s="76">
        <f t="shared" si="58"/>
        <v>0</v>
      </c>
      <c r="F296" s="41">
        <f t="shared" si="59"/>
        <v>0</v>
      </c>
      <c r="G296" s="41">
        <f t="shared" si="59"/>
        <v>0</v>
      </c>
      <c r="H296" s="41">
        <f t="shared" si="60"/>
        <v>0</v>
      </c>
      <c r="I296" s="41">
        <f t="shared" si="61"/>
        <v>0</v>
      </c>
      <c r="J296" s="41">
        <f t="shared" si="62"/>
        <v>0</v>
      </c>
      <c r="K296" s="41">
        <f t="shared" si="63"/>
        <v>0</v>
      </c>
      <c r="L296" s="41">
        <f t="shared" si="64"/>
        <v>0</v>
      </c>
      <c r="M296" s="41">
        <f t="shared" ca="1" si="69"/>
        <v>9.3615055412118481E-2</v>
      </c>
      <c r="N296" s="41">
        <f t="shared" ca="1" si="65"/>
        <v>0</v>
      </c>
      <c r="O296" s="88">
        <f t="shared" ca="1" si="66"/>
        <v>0</v>
      </c>
      <c r="P296" s="41">
        <f t="shared" ca="1" si="67"/>
        <v>0</v>
      </c>
      <c r="Q296" s="41">
        <f t="shared" ca="1" si="68"/>
        <v>0</v>
      </c>
      <c r="R296" s="25">
        <f t="shared" ca="1" si="57"/>
        <v>-9.3615055412118481E-2</v>
      </c>
    </row>
    <row r="297" spans="1:18">
      <c r="A297" s="75"/>
      <c r="B297" s="75"/>
      <c r="C297" s="75"/>
      <c r="D297" s="76">
        <f t="shared" si="58"/>
        <v>0</v>
      </c>
      <c r="E297" s="76">
        <f t="shared" si="58"/>
        <v>0</v>
      </c>
      <c r="F297" s="41">
        <f t="shared" si="59"/>
        <v>0</v>
      </c>
      <c r="G297" s="41">
        <f t="shared" si="59"/>
        <v>0</v>
      </c>
      <c r="H297" s="41">
        <f t="shared" si="60"/>
        <v>0</v>
      </c>
      <c r="I297" s="41">
        <f t="shared" si="61"/>
        <v>0</v>
      </c>
      <c r="J297" s="41">
        <f t="shared" si="62"/>
        <v>0</v>
      </c>
      <c r="K297" s="41">
        <f t="shared" si="63"/>
        <v>0</v>
      </c>
      <c r="L297" s="41">
        <f t="shared" si="64"/>
        <v>0</v>
      </c>
      <c r="M297" s="41">
        <f t="shared" ca="1" si="69"/>
        <v>9.3615055412118481E-2</v>
      </c>
      <c r="N297" s="41">
        <f t="shared" ca="1" si="65"/>
        <v>0</v>
      </c>
      <c r="O297" s="88">
        <f t="shared" ca="1" si="66"/>
        <v>0</v>
      </c>
      <c r="P297" s="41">
        <f t="shared" ca="1" si="67"/>
        <v>0</v>
      </c>
      <c r="Q297" s="41">
        <f t="shared" ca="1" si="68"/>
        <v>0</v>
      </c>
      <c r="R297" s="25">
        <f t="shared" ca="1" si="57"/>
        <v>-9.3615055412118481E-2</v>
      </c>
    </row>
    <row r="298" spans="1:18">
      <c r="A298" s="75"/>
      <c r="B298" s="75"/>
      <c r="C298" s="75"/>
      <c r="D298" s="76">
        <f t="shared" si="58"/>
        <v>0</v>
      </c>
      <c r="E298" s="76">
        <f t="shared" si="58"/>
        <v>0</v>
      </c>
      <c r="F298" s="41">
        <f t="shared" si="59"/>
        <v>0</v>
      </c>
      <c r="G298" s="41">
        <f t="shared" si="59"/>
        <v>0</v>
      </c>
      <c r="H298" s="41">
        <f t="shared" si="60"/>
        <v>0</v>
      </c>
      <c r="I298" s="41">
        <f t="shared" si="61"/>
        <v>0</v>
      </c>
      <c r="J298" s="41">
        <f t="shared" si="62"/>
        <v>0</v>
      </c>
      <c r="K298" s="41">
        <f t="shared" si="63"/>
        <v>0</v>
      </c>
      <c r="L298" s="41">
        <f t="shared" si="64"/>
        <v>0</v>
      </c>
      <c r="M298" s="41">
        <f t="shared" ca="1" si="69"/>
        <v>9.3615055412118481E-2</v>
      </c>
      <c r="N298" s="41">
        <f t="shared" ca="1" si="65"/>
        <v>0</v>
      </c>
      <c r="O298" s="88">
        <f t="shared" ca="1" si="66"/>
        <v>0</v>
      </c>
      <c r="P298" s="41">
        <f t="shared" ca="1" si="67"/>
        <v>0</v>
      </c>
      <c r="Q298" s="41">
        <f t="shared" ca="1" si="68"/>
        <v>0</v>
      </c>
      <c r="R298" s="25">
        <f t="shared" ca="1" si="57"/>
        <v>-9.3615055412118481E-2</v>
      </c>
    </row>
    <row r="299" spans="1:18">
      <c r="A299" s="75"/>
      <c r="B299" s="75"/>
      <c r="C299" s="75"/>
      <c r="D299" s="76">
        <f t="shared" si="58"/>
        <v>0</v>
      </c>
      <c r="E299" s="76">
        <f t="shared" si="58"/>
        <v>0</v>
      </c>
      <c r="F299" s="41">
        <f t="shared" si="59"/>
        <v>0</v>
      </c>
      <c r="G299" s="41">
        <f t="shared" si="59"/>
        <v>0</v>
      </c>
      <c r="H299" s="41">
        <f t="shared" si="60"/>
        <v>0</v>
      </c>
      <c r="I299" s="41">
        <f t="shared" si="61"/>
        <v>0</v>
      </c>
      <c r="J299" s="41">
        <f t="shared" si="62"/>
        <v>0</v>
      </c>
      <c r="K299" s="41">
        <f t="shared" si="63"/>
        <v>0</v>
      </c>
      <c r="L299" s="41">
        <f t="shared" si="64"/>
        <v>0</v>
      </c>
      <c r="M299" s="41">
        <f t="shared" ca="1" si="69"/>
        <v>9.3615055412118481E-2</v>
      </c>
      <c r="N299" s="41">
        <f t="shared" ca="1" si="65"/>
        <v>0</v>
      </c>
      <c r="O299" s="88">
        <f t="shared" ca="1" si="66"/>
        <v>0</v>
      </c>
      <c r="P299" s="41">
        <f t="shared" ca="1" si="67"/>
        <v>0</v>
      </c>
      <c r="Q299" s="41">
        <f t="shared" ca="1" si="68"/>
        <v>0</v>
      </c>
      <c r="R299" s="25">
        <f t="shared" ca="1" si="57"/>
        <v>-9.3615055412118481E-2</v>
      </c>
    </row>
    <row r="300" spans="1:18">
      <c r="A300" s="75"/>
      <c r="B300" s="75"/>
      <c r="C300" s="75"/>
      <c r="D300" s="76">
        <f t="shared" si="58"/>
        <v>0</v>
      </c>
      <c r="E300" s="76">
        <f t="shared" si="58"/>
        <v>0</v>
      </c>
      <c r="F300" s="41">
        <f t="shared" si="59"/>
        <v>0</v>
      </c>
      <c r="G300" s="41">
        <f t="shared" si="59"/>
        <v>0</v>
      </c>
      <c r="H300" s="41">
        <f t="shared" si="60"/>
        <v>0</v>
      </c>
      <c r="I300" s="41">
        <f t="shared" si="61"/>
        <v>0</v>
      </c>
      <c r="J300" s="41">
        <f t="shared" si="62"/>
        <v>0</v>
      </c>
      <c r="K300" s="41">
        <f t="shared" si="63"/>
        <v>0</v>
      </c>
      <c r="L300" s="41">
        <f t="shared" si="64"/>
        <v>0</v>
      </c>
      <c r="M300" s="41">
        <f t="shared" ca="1" si="69"/>
        <v>9.3615055412118481E-2</v>
      </c>
      <c r="N300" s="41">
        <f t="shared" ca="1" si="65"/>
        <v>0</v>
      </c>
      <c r="O300" s="88">
        <f t="shared" ca="1" si="66"/>
        <v>0</v>
      </c>
      <c r="P300" s="41">
        <f t="shared" ca="1" si="67"/>
        <v>0</v>
      </c>
      <c r="Q300" s="41">
        <f t="shared" ca="1" si="68"/>
        <v>0</v>
      </c>
      <c r="R300" s="25">
        <f t="shared" ca="1" si="57"/>
        <v>-9.3615055412118481E-2</v>
      </c>
    </row>
    <row r="301" spans="1:18">
      <c r="A301" s="75"/>
      <c r="B301" s="75"/>
      <c r="C301" s="75"/>
      <c r="D301" s="76">
        <f t="shared" si="58"/>
        <v>0</v>
      </c>
      <c r="E301" s="76">
        <f t="shared" si="58"/>
        <v>0</v>
      </c>
      <c r="F301" s="41">
        <f t="shared" si="59"/>
        <v>0</v>
      </c>
      <c r="G301" s="41">
        <f t="shared" si="59"/>
        <v>0</v>
      </c>
      <c r="H301" s="41">
        <f t="shared" si="60"/>
        <v>0</v>
      </c>
      <c r="I301" s="41">
        <f t="shared" si="61"/>
        <v>0</v>
      </c>
      <c r="J301" s="41">
        <f t="shared" si="62"/>
        <v>0</v>
      </c>
      <c r="K301" s="41">
        <f t="shared" si="63"/>
        <v>0</v>
      </c>
      <c r="L301" s="41">
        <f t="shared" si="64"/>
        <v>0</v>
      </c>
      <c r="M301" s="41">
        <f t="shared" ca="1" si="69"/>
        <v>9.3615055412118481E-2</v>
      </c>
      <c r="N301" s="41">
        <f t="shared" ca="1" si="65"/>
        <v>0</v>
      </c>
      <c r="O301" s="88">
        <f t="shared" ca="1" si="66"/>
        <v>0</v>
      </c>
      <c r="P301" s="41">
        <f t="shared" ca="1" si="67"/>
        <v>0</v>
      </c>
      <c r="Q301" s="41">
        <f t="shared" ca="1" si="68"/>
        <v>0</v>
      </c>
      <c r="R301" s="25">
        <f t="shared" ca="1" si="57"/>
        <v>-9.3615055412118481E-2</v>
      </c>
    </row>
    <row r="302" spans="1:18">
      <c r="A302" s="75"/>
      <c r="B302" s="75"/>
      <c r="C302" s="75"/>
      <c r="D302" s="76">
        <f t="shared" si="58"/>
        <v>0</v>
      </c>
      <c r="E302" s="76">
        <f t="shared" si="58"/>
        <v>0</v>
      </c>
      <c r="F302" s="41">
        <f t="shared" si="59"/>
        <v>0</v>
      </c>
      <c r="G302" s="41">
        <f t="shared" si="59"/>
        <v>0</v>
      </c>
      <c r="H302" s="41">
        <f t="shared" si="60"/>
        <v>0</v>
      </c>
      <c r="I302" s="41">
        <f t="shared" si="61"/>
        <v>0</v>
      </c>
      <c r="J302" s="41">
        <f t="shared" si="62"/>
        <v>0</v>
      </c>
      <c r="K302" s="41">
        <f t="shared" si="63"/>
        <v>0</v>
      </c>
      <c r="L302" s="41">
        <f t="shared" si="64"/>
        <v>0</v>
      </c>
      <c r="M302" s="41">
        <f t="shared" ca="1" si="69"/>
        <v>9.3615055412118481E-2</v>
      </c>
      <c r="N302" s="41">
        <f t="shared" ca="1" si="65"/>
        <v>0</v>
      </c>
      <c r="O302" s="88">
        <f t="shared" ca="1" si="66"/>
        <v>0</v>
      </c>
      <c r="P302" s="41">
        <f t="shared" ca="1" si="67"/>
        <v>0</v>
      </c>
      <c r="Q302" s="41">
        <f t="shared" ca="1" si="68"/>
        <v>0</v>
      </c>
      <c r="R302" s="25">
        <f t="shared" ca="1" si="57"/>
        <v>-9.3615055412118481E-2</v>
      </c>
    </row>
    <row r="303" spans="1:18">
      <c r="A303" s="75"/>
      <c r="B303" s="75"/>
      <c r="C303" s="75"/>
      <c r="D303" s="76">
        <f t="shared" si="58"/>
        <v>0</v>
      </c>
      <c r="E303" s="76">
        <f t="shared" si="58"/>
        <v>0</v>
      </c>
      <c r="F303" s="41">
        <f t="shared" si="59"/>
        <v>0</v>
      </c>
      <c r="G303" s="41">
        <f t="shared" si="59"/>
        <v>0</v>
      </c>
      <c r="H303" s="41">
        <f t="shared" si="60"/>
        <v>0</v>
      </c>
      <c r="I303" s="41">
        <f t="shared" si="61"/>
        <v>0</v>
      </c>
      <c r="J303" s="41">
        <f t="shared" si="62"/>
        <v>0</v>
      </c>
      <c r="K303" s="41">
        <f t="shared" si="63"/>
        <v>0</v>
      </c>
      <c r="L303" s="41">
        <f t="shared" si="64"/>
        <v>0</v>
      </c>
      <c r="M303" s="41">
        <f t="shared" ca="1" si="69"/>
        <v>9.3615055412118481E-2</v>
      </c>
      <c r="N303" s="41">
        <f t="shared" ca="1" si="65"/>
        <v>0</v>
      </c>
      <c r="O303" s="88">
        <f t="shared" ca="1" si="66"/>
        <v>0</v>
      </c>
      <c r="P303" s="41">
        <f t="shared" ca="1" si="67"/>
        <v>0</v>
      </c>
      <c r="Q303" s="41">
        <f t="shared" ca="1" si="68"/>
        <v>0</v>
      </c>
      <c r="R303" s="25">
        <f t="shared" ca="1" si="57"/>
        <v>-9.3615055412118481E-2</v>
      </c>
    </row>
    <row r="304" spans="1:18">
      <c r="A304" s="75"/>
      <c r="B304" s="75"/>
      <c r="C304" s="75"/>
      <c r="D304" s="76">
        <f t="shared" si="58"/>
        <v>0</v>
      </c>
      <c r="E304" s="76">
        <f t="shared" si="58"/>
        <v>0</v>
      </c>
      <c r="F304" s="41">
        <f t="shared" si="59"/>
        <v>0</v>
      </c>
      <c r="G304" s="41">
        <f t="shared" si="59"/>
        <v>0</v>
      </c>
      <c r="H304" s="41">
        <f t="shared" si="60"/>
        <v>0</v>
      </c>
      <c r="I304" s="41">
        <f t="shared" si="61"/>
        <v>0</v>
      </c>
      <c r="J304" s="41">
        <f t="shared" si="62"/>
        <v>0</v>
      </c>
      <c r="K304" s="41">
        <f t="shared" si="63"/>
        <v>0</v>
      </c>
      <c r="L304" s="41">
        <f t="shared" si="64"/>
        <v>0</v>
      </c>
      <c r="M304" s="41">
        <f t="shared" ca="1" si="69"/>
        <v>9.3615055412118481E-2</v>
      </c>
      <c r="N304" s="41">
        <f t="shared" ca="1" si="65"/>
        <v>0</v>
      </c>
      <c r="O304" s="88">
        <f t="shared" ca="1" si="66"/>
        <v>0</v>
      </c>
      <c r="P304" s="41">
        <f t="shared" ca="1" si="67"/>
        <v>0</v>
      </c>
      <c r="Q304" s="41">
        <f t="shared" ca="1" si="68"/>
        <v>0</v>
      </c>
      <c r="R304" s="25">
        <f t="shared" ca="1" si="57"/>
        <v>-9.3615055412118481E-2</v>
      </c>
    </row>
    <row r="305" spans="1:18">
      <c r="A305" s="75"/>
      <c r="B305" s="75"/>
      <c r="C305" s="75"/>
      <c r="D305" s="76">
        <f t="shared" si="58"/>
        <v>0</v>
      </c>
      <c r="E305" s="76">
        <f t="shared" si="58"/>
        <v>0</v>
      </c>
      <c r="F305" s="41">
        <f t="shared" si="59"/>
        <v>0</v>
      </c>
      <c r="G305" s="41">
        <f t="shared" si="59"/>
        <v>0</v>
      </c>
      <c r="H305" s="41">
        <f t="shared" si="60"/>
        <v>0</v>
      </c>
      <c r="I305" s="41">
        <f t="shared" si="61"/>
        <v>0</v>
      </c>
      <c r="J305" s="41">
        <f t="shared" si="62"/>
        <v>0</v>
      </c>
      <c r="K305" s="41">
        <f t="shared" si="63"/>
        <v>0</v>
      </c>
      <c r="L305" s="41">
        <f t="shared" si="64"/>
        <v>0</v>
      </c>
      <c r="M305" s="41">
        <f t="shared" ca="1" si="69"/>
        <v>9.3615055412118481E-2</v>
      </c>
      <c r="N305" s="41">
        <f t="shared" ca="1" si="65"/>
        <v>0</v>
      </c>
      <c r="O305" s="88">
        <f t="shared" ca="1" si="66"/>
        <v>0</v>
      </c>
      <c r="P305" s="41">
        <f t="shared" ca="1" si="67"/>
        <v>0</v>
      </c>
      <c r="Q305" s="41">
        <f t="shared" ca="1" si="68"/>
        <v>0</v>
      </c>
      <c r="R305" s="25">
        <f t="shared" ca="1" si="57"/>
        <v>-9.3615055412118481E-2</v>
      </c>
    </row>
    <row r="306" spans="1:18">
      <c r="A306" s="75"/>
      <c r="B306" s="75"/>
      <c r="C306" s="75"/>
      <c r="D306" s="76">
        <f t="shared" si="58"/>
        <v>0</v>
      </c>
      <c r="E306" s="76">
        <f t="shared" si="58"/>
        <v>0</v>
      </c>
      <c r="F306" s="41">
        <f t="shared" si="59"/>
        <v>0</v>
      </c>
      <c r="G306" s="41">
        <f t="shared" si="59"/>
        <v>0</v>
      </c>
      <c r="H306" s="41">
        <f t="shared" si="60"/>
        <v>0</v>
      </c>
      <c r="I306" s="41">
        <f t="shared" si="61"/>
        <v>0</v>
      </c>
      <c r="J306" s="41">
        <f t="shared" si="62"/>
        <v>0</v>
      </c>
      <c r="K306" s="41">
        <f t="shared" si="63"/>
        <v>0</v>
      </c>
      <c r="L306" s="41">
        <f t="shared" si="64"/>
        <v>0</v>
      </c>
      <c r="M306" s="41">
        <f t="shared" ca="1" si="69"/>
        <v>9.3615055412118481E-2</v>
      </c>
      <c r="N306" s="41">
        <f t="shared" ca="1" si="65"/>
        <v>0</v>
      </c>
      <c r="O306" s="88">
        <f t="shared" ca="1" si="66"/>
        <v>0</v>
      </c>
      <c r="P306" s="41">
        <f t="shared" ca="1" si="67"/>
        <v>0</v>
      </c>
      <c r="Q306" s="41">
        <f t="shared" ca="1" si="68"/>
        <v>0</v>
      </c>
      <c r="R306" s="25">
        <f t="shared" ca="1" si="57"/>
        <v>-9.3615055412118481E-2</v>
      </c>
    </row>
    <row r="307" spans="1:18">
      <c r="A307" s="75"/>
      <c r="B307" s="75"/>
      <c r="C307" s="75"/>
      <c r="D307" s="76">
        <f t="shared" si="58"/>
        <v>0</v>
      </c>
      <c r="E307" s="76">
        <f t="shared" si="58"/>
        <v>0</v>
      </c>
      <c r="F307" s="41">
        <f t="shared" si="59"/>
        <v>0</v>
      </c>
      <c r="G307" s="41">
        <f t="shared" si="59"/>
        <v>0</v>
      </c>
      <c r="H307" s="41">
        <f t="shared" si="60"/>
        <v>0</v>
      </c>
      <c r="I307" s="41">
        <f t="shared" si="61"/>
        <v>0</v>
      </c>
      <c r="J307" s="41">
        <f t="shared" si="62"/>
        <v>0</v>
      </c>
      <c r="K307" s="41">
        <f t="shared" si="63"/>
        <v>0</v>
      </c>
      <c r="L307" s="41">
        <f t="shared" si="64"/>
        <v>0</v>
      </c>
      <c r="M307" s="41">
        <f t="shared" ca="1" si="69"/>
        <v>9.3615055412118481E-2</v>
      </c>
      <c r="N307" s="41">
        <f t="shared" ca="1" si="65"/>
        <v>0</v>
      </c>
      <c r="O307" s="88">
        <f t="shared" ca="1" si="66"/>
        <v>0</v>
      </c>
      <c r="P307" s="41">
        <f t="shared" ca="1" si="67"/>
        <v>0</v>
      </c>
      <c r="Q307" s="41">
        <f t="shared" ca="1" si="68"/>
        <v>0</v>
      </c>
      <c r="R307" s="25">
        <f t="shared" ca="1" si="57"/>
        <v>-9.3615055412118481E-2</v>
      </c>
    </row>
    <row r="308" spans="1:18">
      <c r="A308" s="75"/>
      <c r="B308" s="75"/>
      <c r="C308" s="75"/>
      <c r="D308" s="76">
        <f t="shared" si="58"/>
        <v>0</v>
      </c>
      <c r="E308" s="76">
        <f t="shared" si="58"/>
        <v>0</v>
      </c>
      <c r="F308" s="41">
        <f t="shared" si="59"/>
        <v>0</v>
      </c>
      <c r="G308" s="41">
        <f t="shared" si="59"/>
        <v>0</v>
      </c>
      <c r="H308" s="41">
        <f t="shared" si="60"/>
        <v>0</v>
      </c>
      <c r="I308" s="41">
        <f t="shared" si="61"/>
        <v>0</v>
      </c>
      <c r="J308" s="41">
        <f t="shared" si="62"/>
        <v>0</v>
      </c>
      <c r="K308" s="41">
        <f t="shared" si="63"/>
        <v>0</v>
      </c>
      <c r="L308" s="41">
        <f t="shared" si="64"/>
        <v>0</v>
      </c>
      <c r="M308" s="41">
        <f t="shared" ca="1" si="69"/>
        <v>9.3615055412118481E-2</v>
      </c>
      <c r="N308" s="41">
        <f t="shared" ca="1" si="65"/>
        <v>0</v>
      </c>
      <c r="O308" s="88">
        <f t="shared" ca="1" si="66"/>
        <v>0</v>
      </c>
      <c r="P308" s="41">
        <f t="shared" ca="1" si="67"/>
        <v>0</v>
      </c>
      <c r="Q308" s="41">
        <f t="shared" ca="1" si="68"/>
        <v>0</v>
      </c>
      <c r="R308" s="25">
        <f t="shared" ca="1" si="57"/>
        <v>-9.3615055412118481E-2</v>
      </c>
    </row>
    <row r="309" spans="1:18">
      <c r="A309" s="75"/>
      <c r="B309" s="75"/>
      <c r="C309" s="75"/>
      <c r="D309" s="76">
        <f t="shared" si="58"/>
        <v>0</v>
      </c>
      <c r="E309" s="76">
        <f t="shared" si="58"/>
        <v>0</v>
      </c>
      <c r="F309" s="41">
        <f t="shared" si="59"/>
        <v>0</v>
      </c>
      <c r="G309" s="41">
        <f t="shared" si="59"/>
        <v>0</v>
      </c>
      <c r="H309" s="41">
        <f t="shared" si="60"/>
        <v>0</v>
      </c>
      <c r="I309" s="41">
        <f t="shared" si="61"/>
        <v>0</v>
      </c>
      <c r="J309" s="41">
        <f t="shared" si="62"/>
        <v>0</v>
      </c>
      <c r="K309" s="41">
        <f t="shared" si="63"/>
        <v>0</v>
      </c>
      <c r="L309" s="41">
        <f t="shared" si="64"/>
        <v>0</v>
      </c>
      <c r="M309" s="41">
        <f t="shared" ca="1" si="69"/>
        <v>9.3615055412118481E-2</v>
      </c>
      <c r="N309" s="41">
        <f t="shared" ca="1" si="65"/>
        <v>0</v>
      </c>
      <c r="O309" s="88">
        <f t="shared" ca="1" si="66"/>
        <v>0</v>
      </c>
      <c r="P309" s="41">
        <f t="shared" ca="1" si="67"/>
        <v>0</v>
      </c>
      <c r="Q309" s="41">
        <f t="shared" ca="1" si="68"/>
        <v>0</v>
      </c>
      <c r="R309" s="25">
        <f t="shared" ca="1" si="57"/>
        <v>-9.3615055412118481E-2</v>
      </c>
    </row>
    <row r="310" spans="1:18">
      <c r="A310" s="75"/>
      <c r="B310" s="75"/>
      <c r="C310" s="75"/>
      <c r="D310" s="76">
        <f t="shared" si="58"/>
        <v>0</v>
      </c>
      <c r="E310" s="76">
        <f t="shared" si="58"/>
        <v>0</v>
      </c>
      <c r="F310" s="41">
        <f t="shared" si="59"/>
        <v>0</v>
      </c>
      <c r="G310" s="41">
        <f t="shared" si="59"/>
        <v>0</v>
      </c>
      <c r="H310" s="41">
        <f t="shared" si="60"/>
        <v>0</v>
      </c>
      <c r="I310" s="41">
        <f t="shared" si="61"/>
        <v>0</v>
      </c>
      <c r="J310" s="41">
        <f t="shared" si="62"/>
        <v>0</v>
      </c>
      <c r="K310" s="41">
        <f t="shared" si="63"/>
        <v>0</v>
      </c>
      <c r="L310" s="41">
        <f t="shared" si="64"/>
        <v>0</v>
      </c>
      <c r="M310" s="41">
        <f t="shared" ca="1" si="69"/>
        <v>9.3615055412118481E-2</v>
      </c>
      <c r="N310" s="41">
        <f t="shared" ca="1" si="65"/>
        <v>0</v>
      </c>
      <c r="O310" s="88">
        <f t="shared" ca="1" si="66"/>
        <v>0</v>
      </c>
      <c r="P310" s="41">
        <f t="shared" ca="1" si="67"/>
        <v>0</v>
      </c>
      <c r="Q310" s="41">
        <f t="shared" ca="1" si="68"/>
        <v>0</v>
      </c>
      <c r="R310" s="25">
        <f t="shared" ca="1" si="57"/>
        <v>-9.3615055412118481E-2</v>
      </c>
    </row>
    <row r="311" spans="1:18">
      <c r="A311" s="75"/>
      <c r="B311" s="75"/>
      <c r="C311" s="75"/>
      <c r="D311" s="76">
        <f t="shared" si="58"/>
        <v>0</v>
      </c>
      <c r="E311" s="76">
        <f t="shared" si="58"/>
        <v>0</v>
      </c>
      <c r="F311" s="41">
        <f t="shared" si="59"/>
        <v>0</v>
      </c>
      <c r="G311" s="41">
        <f t="shared" si="59"/>
        <v>0</v>
      </c>
      <c r="H311" s="41">
        <f t="shared" si="60"/>
        <v>0</v>
      </c>
      <c r="I311" s="41">
        <f t="shared" si="61"/>
        <v>0</v>
      </c>
      <c r="J311" s="41">
        <f t="shared" si="62"/>
        <v>0</v>
      </c>
      <c r="K311" s="41">
        <f t="shared" si="63"/>
        <v>0</v>
      </c>
      <c r="L311" s="41">
        <f t="shared" si="64"/>
        <v>0</v>
      </c>
      <c r="M311" s="41">
        <f t="shared" ca="1" si="69"/>
        <v>9.3615055412118481E-2</v>
      </c>
      <c r="N311" s="41">
        <f t="shared" ca="1" si="65"/>
        <v>0</v>
      </c>
      <c r="O311" s="88">
        <f t="shared" ca="1" si="66"/>
        <v>0</v>
      </c>
      <c r="P311" s="41">
        <f t="shared" ca="1" si="67"/>
        <v>0</v>
      </c>
      <c r="Q311" s="41">
        <f t="shared" ca="1" si="68"/>
        <v>0</v>
      </c>
      <c r="R311" s="25">
        <f t="shared" ca="1" si="57"/>
        <v>-9.3615055412118481E-2</v>
      </c>
    </row>
    <row r="312" spans="1:18">
      <c r="A312" s="75"/>
      <c r="B312" s="75"/>
      <c r="C312" s="75"/>
      <c r="D312" s="76">
        <f t="shared" si="58"/>
        <v>0</v>
      </c>
      <c r="E312" s="76">
        <f t="shared" si="58"/>
        <v>0</v>
      </c>
      <c r="F312" s="41">
        <f t="shared" si="59"/>
        <v>0</v>
      </c>
      <c r="G312" s="41">
        <f t="shared" si="59"/>
        <v>0</v>
      </c>
      <c r="H312" s="41">
        <f t="shared" si="60"/>
        <v>0</v>
      </c>
      <c r="I312" s="41">
        <f t="shared" si="61"/>
        <v>0</v>
      </c>
      <c r="J312" s="41">
        <f t="shared" si="62"/>
        <v>0</v>
      </c>
      <c r="K312" s="41">
        <f t="shared" si="63"/>
        <v>0</v>
      </c>
      <c r="L312" s="41">
        <f t="shared" si="64"/>
        <v>0</v>
      </c>
      <c r="M312" s="41">
        <f t="shared" ca="1" si="69"/>
        <v>9.3615055412118481E-2</v>
      </c>
      <c r="N312" s="41">
        <f t="shared" ca="1" si="65"/>
        <v>0</v>
      </c>
      <c r="O312" s="88">
        <f t="shared" ca="1" si="66"/>
        <v>0</v>
      </c>
      <c r="P312" s="41">
        <f t="shared" ca="1" si="67"/>
        <v>0</v>
      </c>
      <c r="Q312" s="41">
        <f t="shared" ca="1" si="68"/>
        <v>0</v>
      </c>
      <c r="R312" s="25">
        <f t="shared" ca="1" si="57"/>
        <v>-9.3615055412118481E-2</v>
      </c>
    </row>
    <row r="313" spans="1:18">
      <c r="A313" s="75"/>
      <c r="B313" s="75"/>
      <c r="C313" s="75"/>
      <c r="D313" s="76">
        <f t="shared" si="58"/>
        <v>0</v>
      </c>
      <c r="E313" s="76">
        <f t="shared" si="58"/>
        <v>0</v>
      </c>
      <c r="F313" s="41">
        <f t="shared" si="59"/>
        <v>0</v>
      </c>
      <c r="G313" s="41">
        <f t="shared" si="59"/>
        <v>0</v>
      </c>
      <c r="H313" s="41">
        <f t="shared" si="60"/>
        <v>0</v>
      </c>
      <c r="I313" s="41">
        <f t="shared" si="61"/>
        <v>0</v>
      </c>
      <c r="J313" s="41">
        <f t="shared" si="62"/>
        <v>0</v>
      </c>
      <c r="K313" s="41">
        <f t="shared" si="63"/>
        <v>0</v>
      </c>
      <c r="L313" s="41">
        <f t="shared" si="64"/>
        <v>0</v>
      </c>
      <c r="M313" s="41">
        <f t="shared" ca="1" si="69"/>
        <v>9.3615055412118481E-2</v>
      </c>
      <c r="N313" s="41">
        <f t="shared" ca="1" si="65"/>
        <v>0</v>
      </c>
      <c r="O313" s="88">
        <f t="shared" ca="1" si="66"/>
        <v>0</v>
      </c>
      <c r="P313" s="41">
        <f t="shared" ca="1" si="67"/>
        <v>0</v>
      </c>
      <c r="Q313" s="41">
        <f t="shared" ca="1" si="68"/>
        <v>0</v>
      </c>
      <c r="R313" s="25">
        <f t="shared" ca="1" si="57"/>
        <v>-9.3615055412118481E-2</v>
      </c>
    </row>
    <row r="314" spans="1:18">
      <c r="A314" s="75"/>
      <c r="B314" s="75"/>
      <c r="C314" s="75"/>
      <c r="D314" s="76">
        <f t="shared" si="58"/>
        <v>0</v>
      </c>
      <c r="E314" s="76">
        <f t="shared" si="58"/>
        <v>0</v>
      </c>
      <c r="F314" s="41">
        <f t="shared" si="59"/>
        <v>0</v>
      </c>
      <c r="G314" s="41">
        <f t="shared" si="59"/>
        <v>0</v>
      </c>
      <c r="H314" s="41">
        <f t="shared" si="60"/>
        <v>0</v>
      </c>
      <c r="I314" s="41">
        <f t="shared" si="61"/>
        <v>0</v>
      </c>
      <c r="J314" s="41">
        <f t="shared" si="62"/>
        <v>0</v>
      </c>
      <c r="K314" s="41">
        <f t="shared" si="63"/>
        <v>0</v>
      </c>
      <c r="L314" s="41">
        <f t="shared" si="64"/>
        <v>0</v>
      </c>
      <c r="M314" s="41">
        <f t="shared" ca="1" si="69"/>
        <v>9.3615055412118481E-2</v>
      </c>
      <c r="N314" s="41">
        <f t="shared" ca="1" si="65"/>
        <v>0</v>
      </c>
      <c r="O314" s="88">
        <f t="shared" ca="1" si="66"/>
        <v>0</v>
      </c>
      <c r="P314" s="41">
        <f t="shared" ca="1" si="67"/>
        <v>0</v>
      </c>
      <c r="Q314" s="41">
        <f t="shared" ca="1" si="68"/>
        <v>0</v>
      </c>
      <c r="R314" s="25">
        <f t="shared" ca="1" si="57"/>
        <v>-9.3615055412118481E-2</v>
      </c>
    </row>
    <row r="315" spans="1:18">
      <c r="A315" s="75"/>
      <c r="B315" s="75"/>
      <c r="C315" s="75"/>
      <c r="D315" s="76">
        <f t="shared" si="58"/>
        <v>0</v>
      </c>
      <c r="E315" s="76">
        <f t="shared" si="58"/>
        <v>0</v>
      </c>
      <c r="F315" s="41">
        <f t="shared" si="59"/>
        <v>0</v>
      </c>
      <c r="G315" s="41">
        <f t="shared" si="59"/>
        <v>0</v>
      </c>
      <c r="H315" s="41">
        <f t="shared" si="60"/>
        <v>0</v>
      </c>
      <c r="I315" s="41">
        <f t="shared" si="61"/>
        <v>0</v>
      </c>
      <c r="J315" s="41">
        <f t="shared" si="62"/>
        <v>0</v>
      </c>
      <c r="K315" s="41">
        <f t="shared" si="63"/>
        <v>0</v>
      </c>
      <c r="L315" s="41">
        <f t="shared" si="64"/>
        <v>0</v>
      </c>
      <c r="M315" s="41">
        <f t="shared" ca="1" si="69"/>
        <v>9.3615055412118481E-2</v>
      </c>
      <c r="N315" s="41">
        <f t="shared" ca="1" si="65"/>
        <v>0</v>
      </c>
      <c r="O315" s="88">
        <f t="shared" ca="1" si="66"/>
        <v>0</v>
      </c>
      <c r="P315" s="41">
        <f t="shared" ca="1" si="67"/>
        <v>0</v>
      </c>
      <c r="Q315" s="41">
        <f t="shared" ca="1" si="68"/>
        <v>0</v>
      </c>
      <c r="R315" s="25">
        <f t="shared" ca="1" si="57"/>
        <v>-9.3615055412118481E-2</v>
      </c>
    </row>
    <row r="316" spans="1:18">
      <c r="A316" s="75"/>
      <c r="B316" s="75"/>
      <c r="C316" s="75"/>
      <c r="D316" s="76">
        <f t="shared" si="58"/>
        <v>0</v>
      </c>
      <c r="E316" s="76">
        <f t="shared" si="58"/>
        <v>0</v>
      </c>
      <c r="F316" s="41">
        <f t="shared" si="59"/>
        <v>0</v>
      </c>
      <c r="G316" s="41">
        <f t="shared" si="59"/>
        <v>0</v>
      </c>
      <c r="H316" s="41">
        <f t="shared" si="60"/>
        <v>0</v>
      </c>
      <c r="I316" s="41">
        <f t="shared" si="61"/>
        <v>0</v>
      </c>
      <c r="J316" s="41">
        <f t="shared" si="62"/>
        <v>0</v>
      </c>
      <c r="K316" s="41">
        <f t="shared" si="63"/>
        <v>0</v>
      </c>
      <c r="L316" s="41">
        <f t="shared" si="64"/>
        <v>0</v>
      </c>
      <c r="M316" s="41">
        <f t="shared" ca="1" si="69"/>
        <v>9.3615055412118481E-2</v>
      </c>
      <c r="N316" s="41">
        <f t="shared" ca="1" si="65"/>
        <v>0</v>
      </c>
      <c r="O316" s="88">
        <f t="shared" ca="1" si="66"/>
        <v>0</v>
      </c>
      <c r="P316" s="41">
        <f t="shared" ca="1" si="67"/>
        <v>0</v>
      </c>
      <c r="Q316" s="41">
        <f t="shared" ca="1" si="68"/>
        <v>0</v>
      </c>
      <c r="R316" s="25">
        <f t="shared" ca="1" si="57"/>
        <v>-9.3615055412118481E-2</v>
      </c>
    </row>
    <row r="317" spans="1:18">
      <c r="A317" s="75"/>
      <c r="B317" s="75"/>
      <c r="C317" s="75"/>
      <c r="D317" s="76">
        <f t="shared" si="58"/>
        <v>0</v>
      </c>
      <c r="E317" s="76">
        <f t="shared" si="58"/>
        <v>0</v>
      </c>
      <c r="F317" s="41">
        <f t="shared" si="59"/>
        <v>0</v>
      </c>
      <c r="G317" s="41">
        <f t="shared" si="59"/>
        <v>0</v>
      </c>
      <c r="H317" s="41">
        <f t="shared" si="60"/>
        <v>0</v>
      </c>
      <c r="I317" s="41">
        <f t="shared" si="61"/>
        <v>0</v>
      </c>
      <c r="J317" s="41">
        <f t="shared" si="62"/>
        <v>0</v>
      </c>
      <c r="K317" s="41">
        <f t="shared" si="63"/>
        <v>0</v>
      </c>
      <c r="L317" s="41">
        <f t="shared" si="64"/>
        <v>0</v>
      </c>
      <c r="M317" s="41">
        <f t="shared" ca="1" si="69"/>
        <v>9.3615055412118481E-2</v>
      </c>
      <c r="N317" s="41">
        <f t="shared" ca="1" si="65"/>
        <v>0</v>
      </c>
      <c r="O317" s="88">
        <f t="shared" ca="1" si="66"/>
        <v>0</v>
      </c>
      <c r="P317" s="41">
        <f t="shared" ca="1" si="67"/>
        <v>0</v>
      </c>
      <c r="Q317" s="41">
        <f t="shared" ca="1" si="68"/>
        <v>0</v>
      </c>
      <c r="R317" s="25">
        <f t="shared" ca="1" si="57"/>
        <v>-9.3615055412118481E-2</v>
      </c>
    </row>
    <row r="318" spans="1:18">
      <c r="A318" s="75"/>
      <c r="B318" s="75"/>
      <c r="C318" s="75"/>
      <c r="D318" s="76">
        <f t="shared" si="58"/>
        <v>0</v>
      </c>
      <c r="E318" s="76">
        <f t="shared" si="58"/>
        <v>0</v>
      </c>
      <c r="F318" s="41">
        <f t="shared" si="59"/>
        <v>0</v>
      </c>
      <c r="G318" s="41">
        <f t="shared" si="59"/>
        <v>0</v>
      </c>
      <c r="H318" s="41">
        <f t="shared" si="60"/>
        <v>0</v>
      </c>
      <c r="I318" s="41">
        <f t="shared" si="61"/>
        <v>0</v>
      </c>
      <c r="J318" s="41">
        <f t="shared" si="62"/>
        <v>0</v>
      </c>
      <c r="K318" s="41">
        <f t="shared" si="63"/>
        <v>0</v>
      </c>
      <c r="L318" s="41">
        <f t="shared" si="64"/>
        <v>0</v>
      </c>
      <c r="M318" s="41">
        <f t="shared" ca="1" si="69"/>
        <v>9.3615055412118481E-2</v>
      </c>
      <c r="N318" s="41">
        <f t="shared" ca="1" si="65"/>
        <v>0</v>
      </c>
      <c r="O318" s="88">
        <f t="shared" ca="1" si="66"/>
        <v>0</v>
      </c>
      <c r="P318" s="41">
        <f t="shared" ca="1" si="67"/>
        <v>0</v>
      </c>
      <c r="Q318" s="41">
        <f t="shared" ca="1" si="68"/>
        <v>0</v>
      </c>
      <c r="R318" s="25">
        <f t="shared" ca="1" si="57"/>
        <v>-9.3615055412118481E-2</v>
      </c>
    </row>
    <row r="319" spans="1:18">
      <c r="A319" s="75"/>
      <c r="B319" s="75"/>
      <c r="C319" s="75"/>
      <c r="D319" s="76">
        <f t="shared" si="58"/>
        <v>0</v>
      </c>
      <c r="E319" s="76">
        <f t="shared" si="58"/>
        <v>0</v>
      </c>
      <c r="F319" s="41">
        <f t="shared" si="59"/>
        <v>0</v>
      </c>
      <c r="G319" s="41">
        <f t="shared" si="59"/>
        <v>0</v>
      </c>
      <c r="H319" s="41">
        <f t="shared" si="60"/>
        <v>0</v>
      </c>
      <c r="I319" s="41">
        <f t="shared" si="61"/>
        <v>0</v>
      </c>
      <c r="J319" s="41">
        <f t="shared" si="62"/>
        <v>0</v>
      </c>
      <c r="K319" s="41">
        <f t="shared" si="63"/>
        <v>0</v>
      </c>
      <c r="L319" s="41">
        <f t="shared" si="64"/>
        <v>0</v>
      </c>
      <c r="M319" s="41">
        <f t="shared" ca="1" si="69"/>
        <v>9.3615055412118481E-2</v>
      </c>
      <c r="N319" s="41">
        <f t="shared" ca="1" si="65"/>
        <v>0</v>
      </c>
      <c r="O319" s="88">
        <f t="shared" ca="1" si="66"/>
        <v>0</v>
      </c>
      <c r="P319" s="41">
        <f t="shared" ca="1" si="67"/>
        <v>0</v>
      </c>
      <c r="Q319" s="41">
        <f t="shared" ca="1" si="68"/>
        <v>0</v>
      </c>
      <c r="R319" s="25">
        <f t="shared" ca="1" si="57"/>
        <v>-9.3615055412118481E-2</v>
      </c>
    </row>
    <row r="320" spans="1:18">
      <c r="A320" s="75"/>
      <c r="B320" s="75"/>
      <c r="C320" s="75"/>
      <c r="D320" s="76">
        <f t="shared" si="58"/>
        <v>0</v>
      </c>
      <c r="E320" s="76">
        <f t="shared" si="58"/>
        <v>0</v>
      </c>
      <c r="F320" s="41">
        <f t="shared" si="59"/>
        <v>0</v>
      </c>
      <c r="G320" s="41">
        <f t="shared" si="59"/>
        <v>0</v>
      </c>
      <c r="H320" s="41">
        <f t="shared" si="60"/>
        <v>0</v>
      </c>
      <c r="I320" s="41">
        <f t="shared" si="61"/>
        <v>0</v>
      </c>
      <c r="J320" s="41">
        <f t="shared" si="62"/>
        <v>0</v>
      </c>
      <c r="K320" s="41">
        <f t="shared" si="63"/>
        <v>0</v>
      </c>
      <c r="L320" s="41">
        <f t="shared" si="64"/>
        <v>0</v>
      </c>
      <c r="M320" s="41">
        <f t="shared" ca="1" si="69"/>
        <v>9.3615055412118481E-2</v>
      </c>
      <c r="N320" s="41">
        <f t="shared" ca="1" si="65"/>
        <v>0</v>
      </c>
      <c r="O320" s="88">
        <f t="shared" ca="1" si="66"/>
        <v>0</v>
      </c>
      <c r="P320" s="41">
        <f t="shared" ca="1" si="67"/>
        <v>0</v>
      </c>
      <c r="Q320" s="41">
        <f t="shared" ca="1" si="68"/>
        <v>0</v>
      </c>
      <c r="R320" s="25">
        <f t="shared" ca="1" si="57"/>
        <v>-9.3615055412118481E-2</v>
      </c>
    </row>
    <row r="321" spans="1:18">
      <c r="A321" s="75"/>
      <c r="B321" s="75"/>
      <c r="C321" s="75"/>
      <c r="D321" s="76">
        <f t="shared" si="58"/>
        <v>0</v>
      </c>
      <c r="E321" s="76">
        <f t="shared" si="58"/>
        <v>0</v>
      </c>
      <c r="F321" s="41">
        <f t="shared" si="59"/>
        <v>0</v>
      </c>
      <c r="G321" s="41">
        <f t="shared" si="59"/>
        <v>0</v>
      </c>
      <c r="H321" s="41">
        <f t="shared" si="60"/>
        <v>0</v>
      </c>
      <c r="I321" s="41">
        <f t="shared" si="61"/>
        <v>0</v>
      </c>
      <c r="J321" s="41">
        <f t="shared" si="62"/>
        <v>0</v>
      </c>
      <c r="K321" s="41">
        <f t="shared" si="63"/>
        <v>0</v>
      </c>
      <c r="L321" s="41">
        <f t="shared" si="64"/>
        <v>0</v>
      </c>
      <c r="M321" s="41">
        <f t="shared" ca="1" si="69"/>
        <v>9.3615055412118481E-2</v>
      </c>
      <c r="N321" s="41">
        <f t="shared" ca="1" si="65"/>
        <v>0</v>
      </c>
      <c r="O321" s="88">
        <f t="shared" ca="1" si="66"/>
        <v>0</v>
      </c>
      <c r="P321" s="41">
        <f t="shared" ca="1" si="67"/>
        <v>0</v>
      </c>
      <c r="Q321" s="41">
        <f t="shared" ca="1" si="68"/>
        <v>0</v>
      </c>
      <c r="R321" s="25">
        <f t="shared" ca="1" si="57"/>
        <v>-9.3615055412118481E-2</v>
      </c>
    </row>
    <row r="322" spans="1:18">
      <c r="A322" s="75"/>
      <c r="B322" s="75"/>
      <c r="C322" s="75"/>
      <c r="D322" s="76">
        <f t="shared" si="58"/>
        <v>0</v>
      </c>
      <c r="E322" s="76">
        <f t="shared" si="58"/>
        <v>0</v>
      </c>
      <c r="F322" s="41">
        <f t="shared" si="59"/>
        <v>0</v>
      </c>
      <c r="G322" s="41">
        <f t="shared" si="59"/>
        <v>0</v>
      </c>
      <c r="H322" s="41">
        <f t="shared" si="60"/>
        <v>0</v>
      </c>
      <c r="I322" s="41">
        <f t="shared" si="61"/>
        <v>0</v>
      </c>
      <c r="J322" s="41">
        <f t="shared" si="62"/>
        <v>0</v>
      </c>
      <c r="K322" s="41">
        <f t="shared" si="63"/>
        <v>0</v>
      </c>
      <c r="L322" s="41">
        <f t="shared" si="64"/>
        <v>0</v>
      </c>
      <c r="M322" s="41">
        <f t="shared" ca="1" si="69"/>
        <v>9.3615055412118481E-2</v>
      </c>
      <c r="N322" s="41">
        <f t="shared" ca="1" si="65"/>
        <v>0</v>
      </c>
      <c r="O322" s="88">
        <f t="shared" ca="1" si="66"/>
        <v>0</v>
      </c>
      <c r="P322" s="41">
        <f t="shared" ca="1" si="67"/>
        <v>0</v>
      </c>
      <c r="Q322" s="41">
        <f t="shared" ca="1" si="68"/>
        <v>0</v>
      </c>
      <c r="R322" s="25">
        <f t="shared" ca="1" si="57"/>
        <v>-9.3615055412118481E-2</v>
      </c>
    </row>
    <row r="323" spans="1:18">
      <c r="A323" s="75"/>
      <c r="B323" s="75"/>
      <c r="C323" s="75"/>
      <c r="D323" s="76">
        <f t="shared" si="58"/>
        <v>0</v>
      </c>
      <c r="E323" s="76">
        <f t="shared" si="58"/>
        <v>0</v>
      </c>
      <c r="F323" s="41">
        <f t="shared" si="59"/>
        <v>0</v>
      </c>
      <c r="G323" s="41">
        <f t="shared" si="59"/>
        <v>0</v>
      </c>
      <c r="H323" s="41">
        <f t="shared" si="60"/>
        <v>0</v>
      </c>
      <c r="I323" s="41">
        <f t="shared" si="61"/>
        <v>0</v>
      </c>
      <c r="J323" s="41">
        <f t="shared" si="62"/>
        <v>0</v>
      </c>
      <c r="K323" s="41">
        <f t="shared" si="63"/>
        <v>0</v>
      </c>
      <c r="L323" s="41">
        <f t="shared" si="64"/>
        <v>0</v>
      </c>
      <c r="M323" s="41">
        <f t="shared" ca="1" si="69"/>
        <v>9.3615055412118481E-2</v>
      </c>
      <c r="N323" s="41">
        <f t="shared" ca="1" si="65"/>
        <v>0</v>
      </c>
      <c r="O323" s="88">
        <f t="shared" ca="1" si="66"/>
        <v>0</v>
      </c>
      <c r="P323" s="41">
        <f t="shared" ca="1" si="67"/>
        <v>0</v>
      </c>
      <c r="Q323" s="41">
        <f t="shared" ca="1" si="68"/>
        <v>0</v>
      </c>
      <c r="R323" s="25">
        <f t="shared" ca="1" si="57"/>
        <v>-9.3615055412118481E-2</v>
      </c>
    </row>
    <row r="324" spans="1:18">
      <c r="A324" s="75"/>
      <c r="B324" s="75"/>
      <c r="C324" s="75"/>
      <c r="D324" s="76">
        <f t="shared" si="58"/>
        <v>0</v>
      </c>
      <c r="E324" s="76">
        <f t="shared" si="58"/>
        <v>0</v>
      </c>
      <c r="F324" s="41">
        <f t="shared" si="59"/>
        <v>0</v>
      </c>
      <c r="G324" s="41">
        <f t="shared" si="59"/>
        <v>0</v>
      </c>
      <c r="H324" s="41">
        <f t="shared" si="60"/>
        <v>0</v>
      </c>
      <c r="I324" s="41">
        <f t="shared" si="61"/>
        <v>0</v>
      </c>
      <c r="J324" s="41">
        <f t="shared" si="62"/>
        <v>0</v>
      </c>
      <c r="K324" s="41">
        <f t="shared" si="63"/>
        <v>0</v>
      </c>
      <c r="L324" s="41">
        <f t="shared" si="64"/>
        <v>0</v>
      </c>
      <c r="M324" s="41">
        <f t="shared" ca="1" si="69"/>
        <v>9.3615055412118481E-2</v>
      </c>
      <c r="N324" s="41">
        <f t="shared" ca="1" si="65"/>
        <v>0</v>
      </c>
      <c r="O324" s="88">
        <f t="shared" ca="1" si="66"/>
        <v>0</v>
      </c>
      <c r="P324" s="41">
        <f t="shared" ca="1" si="67"/>
        <v>0</v>
      </c>
      <c r="Q324" s="41">
        <f t="shared" ca="1" si="68"/>
        <v>0</v>
      </c>
      <c r="R324" s="25">
        <f t="shared" ca="1" si="57"/>
        <v>-9.3615055412118481E-2</v>
      </c>
    </row>
    <row r="325" spans="1:18">
      <c r="A325" s="75"/>
      <c r="B325" s="75"/>
      <c r="C325" s="75"/>
      <c r="D325" s="76">
        <f>A325/A$18</f>
        <v>0</v>
      </c>
      <c r="E325" s="76">
        <f>B325/B$18</f>
        <v>0</v>
      </c>
      <c r="F325" s="41">
        <f>$C325*D325</f>
        <v>0</v>
      </c>
      <c r="G325" s="41">
        <f>$C325*E325</f>
        <v>0</v>
      </c>
      <c r="H325" s="41">
        <f>C325*D325*D325</f>
        <v>0</v>
      </c>
      <c r="I325" s="41">
        <f>C325*D325*D325*D325</f>
        <v>0</v>
      </c>
      <c r="J325" s="41">
        <f>C325*D325*D325*D325*D325</f>
        <v>0</v>
      </c>
      <c r="K325" s="41">
        <f>C325*E325*D325</f>
        <v>0</v>
      </c>
      <c r="L325" s="41">
        <f>C325*E325*D325*D325</f>
        <v>0</v>
      </c>
      <c r="M325" s="41">
        <f t="shared" ca="1" si="69"/>
        <v>9.3615055412118481E-2</v>
      </c>
      <c r="N325" s="41">
        <f ca="1">C325*(M325-E325)^2</f>
        <v>0</v>
      </c>
      <c r="O325" s="88">
        <f ca="1">(C325*O$1-O$2*F325+O$3*H325)^2</f>
        <v>0</v>
      </c>
      <c r="P325" s="41">
        <f ca="1">(-C325*O$2+O$4*F325-O$5*H325)^2</f>
        <v>0</v>
      </c>
      <c r="Q325" s="41">
        <f ca="1">+(C325*O$3-F325*O$5+H325*O$6)^2</f>
        <v>0</v>
      </c>
      <c r="R325" s="25">
        <f t="shared" ca="1" si="57"/>
        <v>-9.3615055412118481E-2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E2282"/>
  <sheetViews>
    <sheetView workbookViewId="0">
      <pane xSplit="14" ySplit="21" topLeftCell="O42" activePane="bottomRight" state="frozen"/>
      <selection pane="topRight" activeCell="O1" sqref="O1"/>
      <selection pane="bottomLeft" activeCell="A22" sqref="A22"/>
      <selection pane="bottomRight" activeCell="P63" sqref="P63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10.7109375" customWidth="1"/>
    <col min="5" max="5" width="11.710937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>
      <c r="A2" t="s">
        <v>28</v>
      </c>
      <c r="B2" s="21" t="s">
        <v>68</v>
      </c>
      <c r="S2">
        <v>30000</v>
      </c>
      <c r="T2">
        <f t="shared" ref="T2:T15" si="0">+D$11+D$12*S2+D$13*S2^2</f>
        <v>6.9309833520783071E-2</v>
      </c>
    </row>
    <row r="3" spans="1:20" ht="13.5" thickBot="1">
      <c r="C3" s="40" t="s">
        <v>65</v>
      </c>
      <c r="S3">
        <v>33000</v>
      </c>
      <c r="T3">
        <f t="shared" si="0"/>
        <v>5.4360078215680313E-2</v>
      </c>
    </row>
    <row r="4" spans="1:20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FNext ToM</v>
      </c>
      <c r="G4" s="11" t="str">
        <f>"G"&amp;E19</f>
        <v>GNext ToM</v>
      </c>
      <c r="S4">
        <v>36000</v>
      </c>
      <c r="T4">
        <f t="shared" si="0"/>
        <v>4.2102144809289394E-2</v>
      </c>
    </row>
    <row r="5" spans="1:20" ht="13.5" thickTop="1">
      <c r="A5" s="24" t="s">
        <v>71</v>
      </c>
      <c r="B5" s="25"/>
      <c r="C5" s="26">
        <v>8</v>
      </c>
      <c r="D5" s="25" t="s">
        <v>72</v>
      </c>
      <c r="E5" s="25"/>
      <c r="S5">
        <v>39000</v>
      </c>
      <c r="T5">
        <f t="shared" si="0"/>
        <v>3.2536033301610201E-2</v>
      </c>
    </row>
    <row r="6" spans="1:20">
      <c r="A6" s="7" t="s">
        <v>4</v>
      </c>
      <c r="S6">
        <v>42000</v>
      </c>
      <c r="T6">
        <f t="shared" si="0"/>
        <v>2.5661743692642902E-2</v>
      </c>
    </row>
    <row r="7" spans="1:20">
      <c r="A7" t="s">
        <v>5</v>
      </c>
      <c r="C7">
        <f>+C4</f>
        <v>29232.081999999999</v>
      </c>
      <c r="D7" t="s">
        <v>67</v>
      </c>
      <c r="F7">
        <v>29232.081999999999</v>
      </c>
      <c r="S7">
        <v>45000</v>
      </c>
      <c r="T7">
        <f t="shared" si="0"/>
        <v>2.1479275982387358E-2</v>
      </c>
    </row>
    <row r="8" spans="1:20">
      <c r="A8" t="s">
        <v>6</v>
      </c>
      <c r="C8">
        <v>0.41691785999999997</v>
      </c>
      <c r="D8" t="s">
        <v>66</v>
      </c>
      <c r="F8">
        <v>0.41691785999999997</v>
      </c>
      <c r="S8">
        <v>48000</v>
      </c>
      <c r="T8">
        <f t="shared" si="0"/>
        <v>1.998863017084368E-2</v>
      </c>
    </row>
    <row r="9" spans="1:20">
      <c r="A9" s="89" t="s">
        <v>175</v>
      </c>
      <c r="B9" s="90">
        <v>59</v>
      </c>
      <c r="C9" s="89" t="str">
        <f>"F"&amp;B9</f>
        <v>F59</v>
      </c>
      <c r="D9" s="89" t="str">
        <f>"G"&amp;B9</f>
        <v>G59</v>
      </c>
      <c r="S9">
        <v>51000</v>
      </c>
      <c r="T9">
        <f t="shared" si="0"/>
        <v>2.1189806258011756E-2</v>
      </c>
    </row>
    <row r="10" spans="1:20" ht="13.5" thickBot="1">
      <c r="A10" s="25"/>
      <c r="B10" s="25"/>
      <c r="C10" s="6" t="s">
        <v>24</v>
      </c>
      <c r="D10" s="6" t="s">
        <v>25</v>
      </c>
      <c r="E10" s="25"/>
      <c r="S10">
        <v>54000</v>
      </c>
      <c r="T10">
        <f t="shared" si="0"/>
        <v>2.5082804243891699E-2</v>
      </c>
    </row>
    <row r="11" spans="1:20">
      <c r="A11" s="25" t="s">
        <v>19</v>
      </c>
      <c r="B11" s="25"/>
      <c r="C11" s="83">
        <f ca="1">INTERCEPT(INDIRECT(D9):G1002,INDIRECT(C9):$F1002)</f>
        <v>-0.19654376958806563</v>
      </c>
      <c r="D11" s="5">
        <f>+E11*F11</f>
        <v>0.36685759100096055</v>
      </c>
      <c r="E11" s="77">
        <v>0.36685759100096055</v>
      </c>
      <c r="F11">
        <v>1</v>
      </c>
      <c r="S11">
        <v>57000</v>
      </c>
      <c r="T11">
        <f t="shared" si="0"/>
        <v>3.1667624128483396E-2</v>
      </c>
    </row>
    <row r="12" spans="1:20">
      <c r="A12" s="25" t="s">
        <v>20</v>
      </c>
      <c r="B12" s="25"/>
      <c r="C12" s="83">
        <f ca="1">SLOPE(INDIRECT(D9):G1002,INDIRECT(C9):$F1002)</f>
        <v>3.9488918485497715E-6</v>
      </c>
      <c r="D12" s="5">
        <f>+E12*F12</f>
        <v>-1.4404628413858939E-5</v>
      </c>
      <c r="E12" s="78">
        <v>-0.14404628413858939</v>
      </c>
      <c r="F12">
        <v>1E-4</v>
      </c>
      <c r="S12">
        <v>60000</v>
      </c>
      <c r="T12">
        <f t="shared" si="0"/>
        <v>4.0944265911786959E-2</v>
      </c>
    </row>
    <row r="13" spans="1:20" ht="13.5" thickBot="1">
      <c r="A13" s="25" t="s">
        <v>23</v>
      </c>
      <c r="B13" s="25"/>
      <c r="C13" s="5" t="s">
        <v>17</v>
      </c>
      <c r="D13" s="5">
        <f>+E13*F13</f>
        <v>1.4954566103954522E-10</v>
      </c>
      <c r="E13" s="79">
        <v>1.4954566103954521E-2</v>
      </c>
      <c r="F13">
        <v>1E-8</v>
      </c>
      <c r="S13">
        <v>63000</v>
      </c>
      <c r="T13">
        <f t="shared" si="0"/>
        <v>5.2912729593802443E-2</v>
      </c>
    </row>
    <row r="14" spans="1:20">
      <c r="A14" s="25"/>
      <c r="B14" s="25"/>
      <c r="C14" s="25"/>
      <c r="D14" s="25"/>
      <c r="E14" s="25">
        <f>SUM(U21:U157)</f>
        <v>4.3972478944551423E-4</v>
      </c>
      <c r="S14">
        <v>66000</v>
      </c>
      <c r="T14">
        <f t="shared" si="0"/>
        <v>6.7573015174529627E-2</v>
      </c>
    </row>
    <row r="15" spans="1:20">
      <c r="A15" s="27" t="s">
        <v>21</v>
      </c>
      <c r="B15" s="25"/>
      <c r="C15" s="28">
        <f ca="1">(C7+C11)+(C8+C12)*INT(MAX(F21:F3530))</f>
        <v>55869.853669948396</v>
      </c>
      <c r="D15" s="11">
        <f>+C7+INT(MAX(F21:F1585))*C8+D11+D12*INT(MAX(F21:F4020))+D13*INT(MAX(F21:F4047)^2)</f>
        <v>55869.854901645078</v>
      </c>
      <c r="E15" s="29" t="s">
        <v>176</v>
      </c>
      <c r="F15" s="26">
        <v>1</v>
      </c>
      <c r="S15">
        <v>69000</v>
      </c>
      <c r="T15">
        <f t="shared" si="0"/>
        <v>8.4925122653968566E-2</v>
      </c>
    </row>
    <row r="16" spans="1:20">
      <c r="A16" s="31" t="s">
        <v>7</v>
      </c>
      <c r="B16" s="25"/>
      <c r="C16" s="32">
        <f ca="1">+C8+C12</f>
        <v>0.41692180889184854</v>
      </c>
      <c r="D16" s="11">
        <f>+C8+D12+2*D13*MAX(F21:F893)</f>
        <v>0.41692256491433638</v>
      </c>
      <c r="E16" s="29" t="s">
        <v>73</v>
      </c>
      <c r="F16" s="30">
        <f ca="1">NOW()+15018.5+$C$5/24</f>
        <v>60601.560416898152</v>
      </c>
    </row>
    <row r="17" spans="1:31" ht="13.5" thickBot="1">
      <c r="A17" s="29" t="s">
        <v>69</v>
      </c>
      <c r="B17" s="25"/>
      <c r="C17" s="25">
        <f>COUNT(C21:C2188)</f>
        <v>43</v>
      </c>
      <c r="D17" s="29"/>
      <c r="E17" s="29" t="s">
        <v>177</v>
      </c>
      <c r="F17" s="30">
        <f ca="1">ROUND(2*(F16-$C$7)/$C$8,0)/2+F15</f>
        <v>75242.5</v>
      </c>
    </row>
    <row r="18" spans="1:31" ht="14.25" thickTop="1" thickBot="1">
      <c r="A18" s="7" t="s">
        <v>179</v>
      </c>
      <c r="B18" s="25"/>
      <c r="C18" s="34">
        <f ca="1">+C15</f>
        <v>55869.853669948396</v>
      </c>
      <c r="D18" s="35">
        <f ca="1">+C16</f>
        <v>0.41692180889184854</v>
      </c>
      <c r="E18" s="29" t="s">
        <v>74</v>
      </c>
      <c r="F18" s="11">
        <f ca="1">ROUND(2*(F16-$C$15)/$C$16,0)/2+F15</f>
        <v>11350</v>
      </c>
    </row>
    <row r="19" spans="1:31" ht="14.25" thickTop="1" thickBot="1">
      <c r="A19" s="7" t="s">
        <v>178</v>
      </c>
      <c r="B19"/>
      <c r="C19" s="91">
        <f>+D15</f>
        <v>55869.854901645078</v>
      </c>
      <c r="D19" s="92">
        <f>+D16</f>
        <v>0.41692256491433638</v>
      </c>
      <c r="E19" s="29" t="s">
        <v>75</v>
      </c>
      <c r="F19" s="33">
        <f ca="1">+$C$15+$C$16*F18-15018.5-$C$5/24</f>
        <v>45583.082867537538</v>
      </c>
    </row>
    <row r="20" spans="1:31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31" s="13" customFormat="1">
      <c r="A21" s="13" t="s">
        <v>15</v>
      </c>
      <c r="B21" s="14"/>
      <c r="C21" s="17">
        <v>29232.081999999999</v>
      </c>
      <c r="D21" s="17" t="s">
        <v>17</v>
      </c>
      <c r="E21" s="13">
        <f t="shared" ref="E21:E63" si="1">+(C21-C$7)/C$8</f>
        <v>0</v>
      </c>
      <c r="F21" s="13">
        <f t="shared" ref="F21:F63" si="2">ROUND(2*E21,0)/2</f>
        <v>0</v>
      </c>
      <c r="G21" s="13">
        <f t="shared" ref="G21:G28" si="3">+C21-(C$7+F21*C$8)</f>
        <v>0</v>
      </c>
      <c r="H21" s="13">
        <f>+G21</f>
        <v>0</v>
      </c>
      <c r="P21" s="13">
        <f t="shared" ref="P21:P63" si="4">+D$11+D$12*F21+D$13*F21^2</f>
        <v>0.36685759100096055</v>
      </c>
      <c r="Q21" s="15">
        <f t="shared" ref="Q21:Q63" si="5">+C21-15018.5</f>
        <v>14213.581999999999</v>
      </c>
    </row>
    <row r="22" spans="1:31" s="13" customFormat="1">
      <c r="A22" s="13" t="s">
        <v>33</v>
      </c>
      <c r="B22" s="14"/>
      <c r="C22" s="17">
        <v>43515.315000000002</v>
      </c>
      <c r="D22" s="17"/>
      <c r="E22" s="13">
        <f t="shared" si="1"/>
        <v>34259.105618550391</v>
      </c>
      <c r="F22" s="13">
        <f t="shared" si="2"/>
        <v>34259</v>
      </c>
      <c r="G22" s="13">
        <f t="shared" si="3"/>
        <v>4.4034260004991665E-2</v>
      </c>
      <c r="I22" s="13">
        <f>+G22</f>
        <v>4.4034260004991665E-2</v>
      </c>
      <c r="P22" s="13">
        <f t="shared" si="4"/>
        <v>4.8888040186998105E-2</v>
      </c>
      <c r="Q22" s="15">
        <f t="shared" si="5"/>
        <v>28496.815000000002</v>
      </c>
      <c r="S22" s="13">
        <f t="shared" ref="S22:S28" si="6">+(P22-G22)^2</f>
        <v>2.3559182055238468E-5</v>
      </c>
      <c r="T22" s="13">
        <v>0.1</v>
      </c>
      <c r="U22" s="13">
        <f t="shared" ref="U22:U63" si="7">+T22*S22</f>
        <v>2.3559182055238471E-6</v>
      </c>
      <c r="AA22" s="13">
        <v>6</v>
      </c>
      <c r="AC22" s="13" t="s">
        <v>32</v>
      </c>
      <c r="AE22" s="13" t="s">
        <v>34</v>
      </c>
    </row>
    <row r="23" spans="1:31" s="13" customFormat="1">
      <c r="A23" s="16" t="s">
        <v>62</v>
      </c>
      <c r="B23" s="14"/>
      <c r="C23" s="17">
        <v>43515.315000000002</v>
      </c>
      <c r="D23" s="17"/>
      <c r="E23" s="13">
        <f t="shared" si="1"/>
        <v>34259.105618550391</v>
      </c>
      <c r="F23" s="13">
        <f t="shared" si="2"/>
        <v>34259</v>
      </c>
      <c r="G23" s="13">
        <f t="shared" si="3"/>
        <v>4.4034260004991665E-2</v>
      </c>
      <c r="J23" s="13">
        <f t="shared" ref="J23:J28" si="8">+G23</f>
        <v>4.4034260004991665E-2</v>
      </c>
      <c r="P23" s="13">
        <f t="shared" si="4"/>
        <v>4.8888040186998105E-2</v>
      </c>
      <c r="Q23" s="15">
        <f t="shared" si="5"/>
        <v>28496.815000000002</v>
      </c>
      <c r="S23" s="13">
        <f t="shared" si="6"/>
        <v>2.3559182055238468E-5</v>
      </c>
      <c r="T23" s="13">
        <v>1</v>
      </c>
      <c r="U23" s="13">
        <f t="shared" si="7"/>
        <v>2.3559182055238468E-5</v>
      </c>
      <c r="AA23" s="17" t="s">
        <v>46</v>
      </c>
      <c r="AB23" s="17" t="s">
        <v>47</v>
      </c>
    </row>
    <row r="24" spans="1:31" s="13" customFormat="1">
      <c r="A24" s="16" t="s">
        <v>62</v>
      </c>
      <c r="B24" s="14"/>
      <c r="C24" s="17">
        <v>43544.296999999999</v>
      </c>
      <c r="D24" s="17"/>
      <c r="E24" s="13">
        <f t="shared" si="1"/>
        <v>34328.620510524546</v>
      </c>
      <c r="F24" s="13">
        <f t="shared" si="2"/>
        <v>34328.5</v>
      </c>
      <c r="G24" s="13">
        <f t="shared" si="3"/>
        <v>5.0242990000697318E-2</v>
      </c>
      <c r="J24" s="13">
        <f t="shared" si="8"/>
        <v>5.0242990000697318E-2</v>
      </c>
      <c r="P24" s="13">
        <f t="shared" si="4"/>
        <v>4.859977744258015E-2</v>
      </c>
      <c r="Q24" s="15">
        <f t="shared" si="5"/>
        <v>28525.796999999999</v>
      </c>
      <c r="S24" s="13">
        <f t="shared" si="6"/>
        <v>2.7001475111539693E-6</v>
      </c>
      <c r="T24" s="13">
        <v>1</v>
      </c>
      <c r="U24" s="13">
        <f t="shared" si="7"/>
        <v>2.7001475111539693E-6</v>
      </c>
      <c r="AA24" s="17" t="s">
        <v>46</v>
      </c>
      <c r="AB24" s="17" t="s">
        <v>47</v>
      </c>
    </row>
    <row r="25" spans="1:31" s="13" customFormat="1">
      <c r="A25" s="16" t="s">
        <v>62</v>
      </c>
      <c r="B25" s="14" t="s">
        <v>40</v>
      </c>
      <c r="C25" s="17">
        <v>43749.631000000001</v>
      </c>
      <c r="D25" s="17"/>
      <c r="E25" s="13">
        <f t="shared" si="1"/>
        <v>34821.125197179135</v>
      </c>
      <c r="F25" s="13">
        <f t="shared" si="2"/>
        <v>34821</v>
      </c>
      <c r="G25" s="13">
        <f t="shared" si="3"/>
        <v>5.2196940006979275E-2</v>
      </c>
      <c r="J25" s="13">
        <f t="shared" si="8"/>
        <v>5.2196940006979275E-2</v>
      </c>
      <c r="P25" s="13">
        <f t="shared" si="4"/>
        <v>4.6598444235121189E-2</v>
      </c>
      <c r="Q25" s="15">
        <f t="shared" si="5"/>
        <v>28731.131000000001</v>
      </c>
      <c r="S25" s="13">
        <f t="shared" si="6"/>
        <v>3.1343154907512871E-5</v>
      </c>
      <c r="T25" s="13">
        <v>1</v>
      </c>
      <c r="U25" s="13">
        <f t="shared" si="7"/>
        <v>3.1343154907512871E-5</v>
      </c>
      <c r="AA25" s="17" t="s">
        <v>46</v>
      </c>
      <c r="AB25" s="17" t="s">
        <v>48</v>
      </c>
    </row>
    <row r="26" spans="1:31" s="13" customFormat="1">
      <c r="A26" s="16" t="s">
        <v>62</v>
      </c>
      <c r="B26" s="14" t="s">
        <v>40</v>
      </c>
      <c r="C26" s="17">
        <v>43764.646000000001</v>
      </c>
      <c r="D26" s="17"/>
      <c r="E26" s="13">
        <f t="shared" si="1"/>
        <v>34857.139485461244</v>
      </c>
      <c r="F26" s="13">
        <f t="shared" si="2"/>
        <v>34857</v>
      </c>
      <c r="G26" s="13">
        <f t="shared" si="3"/>
        <v>5.8153980004135519E-2</v>
      </c>
      <c r="J26" s="13">
        <f t="shared" si="8"/>
        <v>5.8153980004135519E-2</v>
      </c>
      <c r="P26" s="13">
        <f t="shared" si="4"/>
        <v>4.6454999144739217E-2</v>
      </c>
      <c r="Q26" s="15">
        <f t="shared" si="5"/>
        <v>28746.146000000001</v>
      </c>
      <c r="S26" s="13">
        <f t="shared" si="6"/>
        <v>1.3686615314852105E-4</v>
      </c>
      <c r="T26" s="13">
        <v>1</v>
      </c>
      <c r="U26" s="13">
        <f t="shared" si="7"/>
        <v>1.3686615314852105E-4</v>
      </c>
      <c r="AA26" s="17" t="s">
        <v>46</v>
      </c>
      <c r="AB26" s="17" t="s">
        <v>49</v>
      </c>
    </row>
    <row r="27" spans="1:31" s="13" customFormat="1">
      <c r="A27" s="16" t="s">
        <v>62</v>
      </c>
      <c r="B27" s="14"/>
      <c r="C27" s="17">
        <v>43773.603000000003</v>
      </c>
      <c r="D27" s="17"/>
      <c r="E27" s="13">
        <f t="shared" si="1"/>
        <v>34878.623333622614</v>
      </c>
      <c r="F27" s="13">
        <f t="shared" si="2"/>
        <v>34878.5</v>
      </c>
      <c r="G27" s="13">
        <f t="shared" si="3"/>
        <v>5.1419990006252192E-2</v>
      </c>
      <c r="J27" s="13">
        <f t="shared" si="8"/>
        <v>5.1419990006252192E-2</v>
      </c>
      <c r="P27" s="13">
        <f t="shared" si="4"/>
        <v>4.6369515424917823E-2</v>
      </c>
      <c r="Q27" s="15">
        <f t="shared" si="5"/>
        <v>28755.103000000003</v>
      </c>
      <c r="S27" s="13">
        <f t="shared" si="6"/>
        <v>2.5507293496704569E-5</v>
      </c>
      <c r="T27" s="13">
        <v>1</v>
      </c>
      <c r="U27" s="13">
        <f t="shared" si="7"/>
        <v>2.5507293496704569E-5</v>
      </c>
      <c r="AA27" s="17" t="s">
        <v>46</v>
      </c>
      <c r="AB27" s="17" t="s">
        <v>49</v>
      </c>
    </row>
    <row r="28" spans="1:31" s="13" customFormat="1">
      <c r="A28" s="16" t="s">
        <v>62</v>
      </c>
      <c r="B28" s="14"/>
      <c r="C28" s="17">
        <v>43783.603000000003</v>
      </c>
      <c r="D28" s="17"/>
      <c r="E28" s="13">
        <f t="shared" si="1"/>
        <v>34902.608873604033</v>
      </c>
      <c r="F28" s="13">
        <f t="shared" si="2"/>
        <v>34902.5</v>
      </c>
      <c r="G28" s="13">
        <f t="shared" si="3"/>
        <v>4.5391350009595044E-2</v>
      </c>
      <c r="J28" s="13">
        <f t="shared" si="8"/>
        <v>4.5391350009595044E-2</v>
      </c>
      <c r="P28" s="13">
        <f t="shared" si="4"/>
        <v>4.6274255041537232E-2</v>
      </c>
      <c r="Q28" s="15">
        <f t="shared" si="5"/>
        <v>28765.103000000003</v>
      </c>
      <c r="S28" s="13">
        <f t="shared" si="6"/>
        <v>7.7952129542883655E-7</v>
      </c>
      <c r="T28" s="13">
        <v>1</v>
      </c>
      <c r="U28" s="13">
        <f t="shared" si="7"/>
        <v>7.7952129542883655E-7</v>
      </c>
      <c r="AA28" s="17" t="s">
        <v>46</v>
      </c>
      <c r="AB28" s="17" t="s">
        <v>49</v>
      </c>
    </row>
    <row r="29" spans="1:31" s="13" customFormat="1">
      <c r="A29" s="16" t="s">
        <v>62</v>
      </c>
      <c r="B29" s="14" t="s">
        <v>40</v>
      </c>
      <c r="C29" s="17">
        <v>43812.538999999997</v>
      </c>
      <c r="D29" s="17"/>
      <c r="E29" s="13">
        <f t="shared" si="1"/>
        <v>34972.013432094274</v>
      </c>
      <c r="F29" s="13">
        <f t="shared" si="2"/>
        <v>34972</v>
      </c>
      <c r="P29" s="13">
        <f t="shared" si="4"/>
        <v>4.5999368633089344E-2</v>
      </c>
      <c r="Q29" s="15">
        <f t="shared" si="5"/>
        <v>28794.038999999997</v>
      </c>
      <c r="R29" s="20">
        <v>5.6000800032052211E-3</v>
      </c>
      <c r="U29" s="13">
        <f t="shared" si="7"/>
        <v>0</v>
      </c>
      <c r="AA29" s="17" t="s">
        <v>46</v>
      </c>
      <c r="AB29" s="17" t="s">
        <v>49</v>
      </c>
    </row>
    <row r="30" spans="1:31">
      <c r="A30" s="98" t="s">
        <v>181</v>
      </c>
      <c r="B30" s="99" t="s">
        <v>42</v>
      </c>
      <c r="C30" s="98">
        <v>44603.670910000001</v>
      </c>
      <c r="D30" s="98" t="s">
        <v>182</v>
      </c>
      <c r="E30" s="13">
        <f t="shared" si="1"/>
        <v>36869.586037882866</v>
      </c>
      <c r="F30" s="13">
        <f t="shared" si="2"/>
        <v>36869.5</v>
      </c>
      <c r="G30" s="13">
        <f t="shared" ref="G30:G37" si="9">+C30-(C$7+F30*C$8)</f>
        <v>3.5870730003807694E-2</v>
      </c>
      <c r="H30" s="13"/>
      <c r="I30" s="13"/>
      <c r="J30" s="13">
        <f t="shared" ref="J30:J37" si="10">+G30</f>
        <v>3.5870730003807694E-2</v>
      </c>
      <c r="K30" s="13"/>
      <c r="L30" s="13"/>
      <c r="M30" s="13"/>
      <c r="N30" s="13"/>
      <c r="O30" s="13">
        <f ca="1">+C$11+C$12*$F30</f>
        <v>-5.0950101577959844E-2</v>
      </c>
      <c r="P30" s="13">
        <f t="shared" si="4"/>
        <v>3.9052538010660887E-2</v>
      </c>
      <c r="Q30" s="15">
        <f t="shared" si="5"/>
        <v>29585.170910000001</v>
      </c>
      <c r="S30" s="13">
        <f t="shared" ref="S30:S37" si="11">+(P30-G30)^2</f>
        <v>1.0123902192475088E-5</v>
      </c>
      <c r="T30" s="13">
        <v>1</v>
      </c>
      <c r="U30" s="13">
        <f t="shared" si="7"/>
        <v>1.0123902192475088E-5</v>
      </c>
    </row>
    <row r="31" spans="1:31">
      <c r="A31" s="98" t="s">
        <v>181</v>
      </c>
      <c r="B31" s="99" t="s">
        <v>40</v>
      </c>
      <c r="C31" s="98">
        <v>44604.714590000003</v>
      </c>
      <c r="D31" s="98" t="s">
        <v>182</v>
      </c>
      <c r="E31" s="13">
        <f t="shared" si="1"/>
        <v>36872.089360719656</v>
      </c>
      <c r="F31" s="13">
        <f t="shared" si="2"/>
        <v>36872</v>
      </c>
      <c r="G31" s="13">
        <f t="shared" si="9"/>
        <v>3.7256080002407543E-2</v>
      </c>
      <c r="H31" s="13"/>
      <c r="I31" s="13"/>
      <c r="J31" s="13">
        <f t="shared" si="10"/>
        <v>3.7256080002407543E-2</v>
      </c>
      <c r="K31" s="13"/>
      <c r="L31" s="13"/>
      <c r="M31" s="13"/>
      <c r="N31" s="13"/>
      <c r="O31" s="13">
        <f ca="1">+C$11+C$12*$F31</f>
        <v>-5.0940229348338445E-2</v>
      </c>
      <c r="P31" s="13">
        <f t="shared" si="4"/>
        <v>3.9044095743035023E-2</v>
      </c>
      <c r="Q31" s="15">
        <f t="shared" si="5"/>
        <v>29586.214590000003</v>
      </c>
      <c r="S31" s="13">
        <f t="shared" si="11"/>
        <v>3.1970002887316355E-6</v>
      </c>
      <c r="T31" s="13">
        <v>1</v>
      </c>
      <c r="U31" s="13">
        <f t="shared" si="7"/>
        <v>3.1970002887316355E-6</v>
      </c>
    </row>
    <row r="32" spans="1:31">
      <c r="A32" s="98" t="s">
        <v>181</v>
      </c>
      <c r="B32" s="99" t="s">
        <v>42</v>
      </c>
      <c r="C32" s="98">
        <v>44606.589359999998</v>
      </c>
      <c r="D32" s="98" t="s">
        <v>182</v>
      </c>
      <c r="E32" s="13">
        <f t="shared" si="1"/>
        <v>36876.58609779874</v>
      </c>
      <c r="F32" s="13">
        <f t="shared" si="2"/>
        <v>36876.5</v>
      </c>
      <c r="G32" s="13">
        <f t="shared" si="9"/>
        <v>3.5895709996111691E-2</v>
      </c>
      <c r="H32" s="13"/>
      <c r="I32" s="13"/>
      <c r="J32" s="13">
        <f t="shared" si="10"/>
        <v>3.5895709996111691E-2</v>
      </c>
      <c r="K32" s="13"/>
      <c r="L32" s="13"/>
      <c r="M32" s="13"/>
      <c r="N32" s="13"/>
      <c r="O32" s="13">
        <f ca="1">+C$11+C$12*$F32</f>
        <v>-5.0922459335019987E-2</v>
      </c>
      <c r="P32" s="13">
        <f t="shared" si="4"/>
        <v>3.902890437199702E-2</v>
      </c>
      <c r="Q32" s="15">
        <f t="shared" si="5"/>
        <v>29588.089359999998</v>
      </c>
      <c r="S32" s="13">
        <f t="shared" si="11"/>
        <v>9.8169069970794541E-6</v>
      </c>
      <c r="T32" s="13">
        <v>1</v>
      </c>
      <c r="U32" s="13">
        <f t="shared" si="7"/>
        <v>9.8169069970794541E-6</v>
      </c>
    </row>
    <row r="33" spans="1:31">
      <c r="A33" s="98" t="s">
        <v>181</v>
      </c>
      <c r="B33" s="99" t="s">
        <v>40</v>
      </c>
      <c r="C33" s="98">
        <v>44607.632749999997</v>
      </c>
      <c r="D33" s="98" t="s">
        <v>182</v>
      </c>
      <c r="E33" s="13">
        <f t="shared" si="1"/>
        <v>36879.088725054855</v>
      </c>
      <c r="F33" s="13">
        <f t="shared" si="2"/>
        <v>36879</v>
      </c>
      <c r="G33" s="13">
        <f t="shared" si="9"/>
        <v>3.6991059998399578E-2</v>
      </c>
      <c r="H33" s="13"/>
      <c r="I33" s="13"/>
      <c r="J33" s="13">
        <f t="shared" si="10"/>
        <v>3.6991059998399578E-2</v>
      </c>
      <c r="K33" s="13"/>
      <c r="L33" s="13"/>
      <c r="M33" s="13"/>
      <c r="N33" s="13"/>
      <c r="O33" s="13">
        <f ca="1">+C$11+C$12*$F33</f>
        <v>-5.0912587105398616E-2</v>
      </c>
      <c r="P33" s="13">
        <f t="shared" si="4"/>
        <v>3.9020467338469311E-2</v>
      </c>
      <c r="Q33" s="15">
        <f t="shared" si="5"/>
        <v>29589.132749999997</v>
      </c>
      <c r="S33" s="13">
        <f t="shared" si="11"/>
        <v>4.1184941519289098E-6</v>
      </c>
      <c r="T33" s="13">
        <v>1</v>
      </c>
      <c r="U33" s="13">
        <f t="shared" si="7"/>
        <v>4.1184941519289098E-6</v>
      </c>
    </row>
    <row r="34" spans="1:31" s="13" customFormat="1">
      <c r="A34" s="16" t="s">
        <v>62</v>
      </c>
      <c r="B34" s="14" t="s">
        <v>40</v>
      </c>
      <c r="C34" s="17">
        <v>44607.632799999999</v>
      </c>
      <c r="D34" s="17"/>
      <c r="E34" s="13">
        <f t="shared" si="1"/>
        <v>36879.088844982565</v>
      </c>
      <c r="F34" s="13">
        <f t="shared" si="2"/>
        <v>36879</v>
      </c>
      <c r="G34" s="13">
        <f t="shared" si="9"/>
        <v>3.7041060000774451E-2</v>
      </c>
      <c r="J34" s="13">
        <f t="shared" si="10"/>
        <v>3.7041060000774451E-2</v>
      </c>
      <c r="P34" s="13">
        <f t="shared" si="4"/>
        <v>3.9020467338469311E-2</v>
      </c>
      <c r="Q34" s="15">
        <f t="shared" si="5"/>
        <v>29589.132799999999</v>
      </c>
      <c r="S34" s="13">
        <f t="shared" si="11"/>
        <v>3.9180534085202563E-6</v>
      </c>
      <c r="T34" s="13">
        <v>1</v>
      </c>
      <c r="U34" s="13">
        <f t="shared" si="7"/>
        <v>3.9180534085202563E-6</v>
      </c>
      <c r="AA34" s="17" t="s">
        <v>50</v>
      </c>
      <c r="AB34" s="17" t="s">
        <v>51</v>
      </c>
    </row>
    <row r="35" spans="1:31" s="13" customFormat="1">
      <c r="A35" s="16" t="s">
        <v>62</v>
      </c>
      <c r="B35" s="14" t="s">
        <v>40</v>
      </c>
      <c r="C35" s="17">
        <v>45298.874499999998</v>
      </c>
      <c r="D35" s="17"/>
      <c r="E35" s="13">
        <f t="shared" si="1"/>
        <v>38537.069388200354</v>
      </c>
      <c r="F35" s="13">
        <f t="shared" si="2"/>
        <v>38537</v>
      </c>
      <c r="G35" s="13">
        <f t="shared" si="9"/>
        <v>2.892917999997735E-2</v>
      </c>
      <c r="J35" s="13">
        <f t="shared" si="10"/>
        <v>2.892917999997735E-2</v>
      </c>
      <c r="P35" s="13">
        <f t="shared" si="4"/>
        <v>3.3836742208256165E-2</v>
      </c>
      <c r="Q35" s="15">
        <f t="shared" si="5"/>
        <v>30280.374499999998</v>
      </c>
      <c r="S35" s="13">
        <f t="shared" si="11"/>
        <v>2.4084166828126439E-5</v>
      </c>
      <c r="T35" s="13">
        <v>1</v>
      </c>
      <c r="U35" s="13">
        <f t="shared" si="7"/>
        <v>2.4084166828126439E-5</v>
      </c>
      <c r="AA35" s="17" t="s">
        <v>50</v>
      </c>
      <c r="AB35" s="17" t="s">
        <v>52</v>
      </c>
    </row>
    <row r="36" spans="1:31" s="13" customFormat="1">
      <c r="A36" s="16" t="s">
        <v>62</v>
      </c>
      <c r="B36" s="14" t="s">
        <v>40</v>
      </c>
      <c r="C36" s="17">
        <v>45299.917000000001</v>
      </c>
      <c r="D36" s="17"/>
      <c r="E36" s="13">
        <f t="shared" si="1"/>
        <v>38539.569880743424</v>
      </c>
      <c r="F36" s="13">
        <f t="shared" si="2"/>
        <v>38539.5</v>
      </c>
      <c r="G36" s="13">
        <f t="shared" si="9"/>
        <v>2.9134530006558634E-2</v>
      </c>
      <c r="J36" s="13">
        <f t="shared" si="10"/>
        <v>2.9134530006558634E-2</v>
      </c>
      <c r="P36" s="13">
        <f t="shared" si="4"/>
        <v>3.382954677757935E-2</v>
      </c>
      <c r="Q36" s="15">
        <f t="shared" si="5"/>
        <v>30281.417000000001</v>
      </c>
      <c r="S36" s="13">
        <f t="shared" si="11"/>
        <v>2.204318248016579E-5</v>
      </c>
      <c r="T36" s="13">
        <v>1</v>
      </c>
      <c r="U36" s="13">
        <f t="shared" si="7"/>
        <v>2.204318248016579E-5</v>
      </c>
      <c r="AA36" s="17" t="s">
        <v>50</v>
      </c>
      <c r="AB36" s="17" t="s">
        <v>52</v>
      </c>
    </row>
    <row r="37" spans="1:31" s="13" customFormat="1">
      <c r="A37" s="16" t="s">
        <v>62</v>
      </c>
      <c r="B37" s="14" t="s">
        <v>40</v>
      </c>
      <c r="C37" s="17">
        <v>45300.959900000002</v>
      </c>
      <c r="D37" s="17"/>
      <c r="E37" s="13">
        <f t="shared" si="1"/>
        <v>38542.071332708088</v>
      </c>
      <c r="F37" s="13">
        <f t="shared" si="2"/>
        <v>38542</v>
      </c>
      <c r="G37" s="13">
        <f t="shared" si="9"/>
        <v>2.9739880003035069E-2</v>
      </c>
      <c r="J37" s="13">
        <f t="shared" si="10"/>
        <v>2.9739880003035069E-2</v>
      </c>
      <c r="P37" s="13">
        <f t="shared" si="4"/>
        <v>3.3822353216223178E-2</v>
      </c>
      <c r="Q37" s="15">
        <f t="shared" si="5"/>
        <v>30282.459900000002</v>
      </c>
      <c r="S37" s="13">
        <f t="shared" si="11"/>
        <v>1.6666587536398445E-5</v>
      </c>
      <c r="T37" s="13">
        <v>1</v>
      </c>
      <c r="U37" s="13">
        <f t="shared" si="7"/>
        <v>1.6666587536398445E-5</v>
      </c>
      <c r="AA37" s="17" t="s">
        <v>50</v>
      </c>
      <c r="AB37" s="17" t="s">
        <v>52</v>
      </c>
    </row>
    <row r="38" spans="1:31" s="13" customFormat="1">
      <c r="A38" s="16" t="s">
        <v>62</v>
      </c>
      <c r="B38" s="14"/>
      <c r="C38" s="17">
        <v>47118.495000000003</v>
      </c>
      <c r="D38" s="17"/>
      <c r="E38" s="13">
        <f t="shared" si="1"/>
        <v>42901.527413577351</v>
      </c>
      <c r="F38" s="13">
        <f t="shared" si="2"/>
        <v>42901.5</v>
      </c>
      <c r="P38" s="13">
        <f t="shared" si="4"/>
        <v>2.4122002000634191E-2</v>
      </c>
      <c r="Q38" s="15">
        <f t="shared" si="5"/>
        <v>32099.995000000003</v>
      </c>
      <c r="R38" s="20">
        <v>1.1429210004280321E-2</v>
      </c>
      <c r="U38" s="13">
        <f t="shared" si="7"/>
        <v>0</v>
      </c>
      <c r="AA38" s="17" t="s">
        <v>46</v>
      </c>
      <c r="AB38" s="17" t="s">
        <v>53</v>
      </c>
    </row>
    <row r="39" spans="1:31" s="13" customFormat="1">
      <c r="A39" s="16" t="s">
        <v>62</v>
      </c>
      <c r="B39" s="14"/>
      <c r="C39" s="17">
        <v>47141.440000000002</v>
      </c>
      <c r="D39" s="17"/>
      <c r="E39" s="13">
        <f t="shared" si="1"/>
        <v>42956.562235064732</v>
      </c>
      <c r="F39" s="13">
        <f t="shared" si="2"/>
        <v>42956.5</v>
      </c>
      <c r="G39" s="13">
        <f>+C39-(C$7+F39*C$8)</f>
        <v>2.5946910005586687E-2</v>
      </c>
      <c r="J39" s="13">
        <f>+G39</f>
        <v>2.5946910005586687E-2</v>
      </c>
      <c r="P39" s="13">
        <f t="shared" si="4"/>
        <v>2.4035930462976307E-2</v>
      </c>
      <c r="Q39" s="15">
        <f t="shared" si="5"/>
        <v>32122.940000000002</v>
      </c>
      <c r="S39" s="13">
        <f>+(P39-G39)^2</f>
        <v>3.6518428122753787E-6</v>
      </c>
      <c r="T39" s="13">
        <v>1</v>
      </c>
      <c r="U39" s="13">
        <f t="shared" si="7"/>
        <v>3.6518428122753787E-6</v>
      </c>
      <c r="AA39" s="17" t="s">
        <v>46</v>
      </c>
      <c r="AB39" s="17" t="s">
        <v>53</v>
      </c>
    </row>
    <row r="40" spans="1:31" s="13" customFormat="1">
      <c r="A40" s="16" t="s">
        <v>62</v>
      </c>
      <c r="B40" s="14"/>
      <c r="C40" s="17">
        <v>47151.415000000001</v>
      </c>
      <c r="D40" s="17"/>
      <c r="E40" s="13">
        <f t="shared" si="1"/>
        <v>42980.487811196203</v>
      </c>
      <c r="F40" s="13">
        <f t="shared" si="2"/>
        <v>42980.5</v>
      </c>
      <c r="P40" s="13">
        <f t="shared" si="4"/>
        <v>2.3998655512389833E-2</v>
      </c>
      <c r="Q40" s="15">
        <f t="shared" si="5"/>
        <v>32132.915000000001</v>
      </c>
      <c r="R40" s="20">
        <v>-5.0817299998016097E-3</v>
      </c>
      <c r="U40" s="13">
        <f t="shared" si="7"/>
        <v>0</v>
      </c>
      <c r="AA40" s="17" t="s">
        <v>46</v>
      </c>
      <c r="AB40" s="17" t="s">
        <v>53</v>
      </c>
    </row>
    <row r="41" spans="1:31" s="13" customFormat="1">
      <c r="A41" s="16" t="s">
        <v>62</v>
      </c>
      <c r="B41" s="14"/>
      <c r="C41" s="17">
        <v>47207.315999999999</v>
      </c>
      <c r="D41" s="17"/>
      <c r="E41" s="13">
        <f t="shared" si="1"/>
        <v>43114.569378246357</v>
      </c>
      <c r="F41" s="13">
        <f t="shared" si="2"/>
        <v>43114.5</v>
      </c>
      <c r="G41" s="13">
        <f t="shared" ref="G41:G49" si="12">+C41-(C$7+F41*C$8)</f>
        <v>2.8925030004756991E-2</v>
      </c>
      <c r="J41" s="13">
        <f t="shared" ref="J41:J46" si="13">+G41</f>
        <v>2.8925030004756991E-2</v>
      </c>
      <c r="P41" s="13">
        <f t="shared" si="4"/>
        <v>2.3793703219017526E-2</v>
      </c>
      <c r="Q41" s="15">
        <f t="shared" si="5"/>
        <v>32188.815999999999</v>
      </c>
      <c r="S41" s="13">
        <f t="shared" ref="S41:S49" si="14">+(P41-G41)^2</f>
        <v>2.6330514582047309E-5</v>
      </c>
      <c r="T41" s="13">
        <v>1</v>
      </c>
      <c r="U41" s="13">
        <f t="shared" si="7"/>
        <v>2.6330514582047309E-5</v>
      </c>
      <c r="AA41" s="17" t="s">
        <v>46</v>
      </c>
      <c r="AB41" s="17" t="s">
        <v>54</v>
      </c>
    </row>
    <row r="42" spans="1:31" s="13" customFormat="1">
      <c r="A42" s="16" t="s">
        <v>62</v>
      </c>
      <c r="B42" s="14"/>
      <c r="C42" s="17">
        <v>47535.427000000003</v>
      </c>
      <c r="D42" s="17"/>
      <c r="E42" s="13">
        <f t="shared" si="1"/>
        <v>43901.561329130891</v>
      </c>
      <c r="F42" s="13">
        <f t="shared" si="2"/>
        <v>43901.5</v>
      </c>
      <c r="G42" s="13">
        <f t="shared" si="12"/>
        <v>2.5569210010871757E-2</v>
      </c>
      <c r="J42" s="13">
        <f t="shared" si="13"/>
        <v>2.5569210010871757E-2</v>
      </c>
      <c r="P42" s="13">
        <f t="shared" si="4"/>
        <v>2.2698385601990889E-2</v>
      </c>
      <c r="Q42" s="15">
        <f t="shared" si="5"/>
        <v>32516.927000000003</v>
      </c>
      <c r="S42" s="13">
        <f t="shared" si="14"/>
        <v>8.2416327866261828E-6</v>
      </c>
      <c r="T42" s="13">
        <v>1</v>
      </c>
      <c r="U42" s="13">
        <f t="shared" si="7"/>
        <v>8.2416327866261828E-6</v>
      </c>
      <c r="AA42" s="17" t="s">
        <v>46</v>
      </c>
      <c r="AB42" s="17" t="s">
        <v>55</v>
      </c>
    </row>
    <row r="43" spans="1:31" s="13" customFormat="1">
      <c r="A43" s="16" t="s">
        <v>62</v>
      </c>
      <c r="B43" s="14"/>
      <c r="C43" s="17">
        <v>48286.29</v>
      </c>
      <c r="D43" s="17"/>
      <c r="E43" s="13">
        <f t="shared" si="1"/>
        <v>45702.546779838129</v>
      </c>
      <c r="F43" s="13">
        <f t="shared" si="2"/>
        <v>45702.5</v>
      </c>
      <c r="G43" s="13">
        <f t="shared" si="12"/>
        <v>1.9503349998558406E-2</v>
      </c>
      <c r="J43" s="13">
        <f t="shared" si="13"/>
        <v>1.9503349998558406E-2</v>
      </c>
      <c r="P43" s="13">
        <f t="shared" si="4"/>
        <v>2.0888850659260105E-2</v>
      </c>
      <c r="Q43" s="15">
        <f t="shared" si="5"/>
        <v>33267.79</v>
      </c>
      <c r="S43" s="13">
        <f t="shared" si="14"/>
        <v>1.919612080804846E-6</v>
      </c>
      <c r="T43" s="13">
        <v>1</v>
      </c>
      <c r="U43" s="13">
        <f t="shared" si="7"/>
        <v>1.919612080804846E-6</v>
      </c>
      <c r="AA43" s="17" t="s">
        <v>56</v>
      </c>
      <c r="AB43" s="17" t="s">
        <v>57</v>
      </c>
    </row>
    <row r="44" spans="1:31" s="13" customFormat="1">
      <c r="A44" s="16" t="s">
        <v>62</v>
      </c>
      <c r="B44" s="14" t="s">
        <v>42</v>
      </c>
      <c r="C44" s="17">
        <v>48602.102599999998</v>
      </c>
      <c r="D44" s="17"/>
      <c r="E44" s="13">
        <f t="shared" si="1"/>
        <v>46460.040354231889</v>
      </c>
      <c r="F44" s="13">
        <f t="shared" si="2"/>
        <v>46460</v>
      </c>
      <c r="G44" s="13">
        <f t="shared" si="12"/>
        <v>1.6824400001496542E-2</v>
      </c>
      <c r="J44" s="13">
        <f t="shared" si="13"/>
        <v>1.6824400001496542E-2</v>
      </c>
      <c r="P44" s="13">
        <f t="shared" si="4"/>
        <v>2.0417589889821508E-2</v>
      </c>
      <c r="Q44" s="15">
        <f t="shared" si="5"/>
        <v>33583.602599999998</v>
      </c>
      <c r="S44" s="13">
        <f t="shared" si="14"/>
        <v>1.291101357356078E-5</v>
      </c>
      <c r="T44" s="13">
        <v>1</v>
      </c>
      <c r="U44" s="13">
        <f t="shared" si="7"/>
        <v>1.291101357356078E-5</v>
      </c>
      <c r="AA44" s="17" t="s">
        <v>50</v>
      </c>
      <c r="AB44" s="17" t="s">
        <v>58</v>
      </c>
    </row>
    <row r="45" spans="1:31" s="13" customFormat="1">
      <c r="A45" s="16" t="s">
        <v>62</v>
      </c>
      <c r="B45" s="14"/>
      <c r="C45" s="17">
        <v>48603.145199999999</v>
      </c>
      <c r="D45" s="17"/>
      <c r="E45" s="13">
        <f t="shared" si="1"/>
        <v>46462.541086630357</v>
      </c>
      <c r="F45" s="13">
        <f t="shared" si="2"/>
        <v>46462.5</v>
      </c>
      <c r="G45" s="13">
        <f t="shared" si="12"/>
        <v>1.7129750005551614E-2</v>
      </c>
      <c r="J45" s="13">
        <f t="shared" si="13"/>
        <v>1.7129750005551614E-2</v>
      </c>
      <c r="P45" s="13">
        <f t="shared" si="4"/>
        <v>2.0416318710506642E-2</v>
      </c>
      <c r="Q45" s="15">
        <f t="shared" si="5"/>
        <v>33584.645199999999</v>
      </c>
      <c r="S45" s="13">
        <f t="shared" si="14"/>
        <v>1.0801533852389773E-5</v>
      </c>
      <c r="T45" s="13">
        <v>1</v>
      </c>
      <c r="U45" s="13">
        <f t="shared" si="7"/>
        <v>1.0801533852389773E-5</v>
      </c>
      <c r="AA45" s="17" t="s">
        <v>50</v>
      </c>
      <c r="AB45" s="17" t="s">
        <v>58</v>
      </c>
    </row>
    <row r="46" spans="1:31" s="13" customFormat="1">
      <c r="A46" s="16" t="s">
        <v>62</v>
      </c>
      <c r="B46" s="14"/>
      <c r="C46" s="17">
        <v>48652.341999999997</v>
      </c>
      <c r="D46" s="17"/>
      <c r="E46" s="13">
        <f t="shared" si="1"/>
        <v>46580.542267966164</v>
      </c>
      <c r="F46" s="13">
        <f t="shared" si="2"/>
        <v>46580.5</v>
      </c>
      <c r="G46" s="13">
        <f t="shared" si="12"/>
        <v>1.7622270002902951E-2</v>
      </c>
      <c r="J46" s="13">
        <f t="shared" si="13"/>
        <v>1.7622270002902951E-2</v>
      </c>
      <c r="O46" s="13">
        <f t="shared" ref="O46:O63" ca="1" si="15">+C$11+C$12*$F46</f>
        <v>-1.2602412836693E-2</v>
      </c>
      <c r="P46" s="13">
        <f t="shared" si="4"/>
        <v>2.0358445436603423E-2</v>
      </c>
      <c r="Q46" s="15">
        <f t="shared" si="5"/>
        <v>33633.841999999997</v>
      </c>
      <c r="S46" s="13">
        <f t="shared" si="14"/>
        <v>7.4866560039859646E-6</v>
      </c>
      <c r="T46" s="13">
        <v>1</v>
      </c>
      <c r="U46" s="13">
        <f t="shared" si="7"/>
        <v>7.4866560039859646E-6</v>
      </c>
      <c r="AA46" s="17" t="s">
        <v>56</v>
      </c>
      <c r="AB46" s="17" t="s">
        <v>59</v>
      </c>
    </row>
    <row r="47" spans="1:31" s="13" customFormat="1">
      <c r="A47" s="16" t="s">
        <v>36</v>
      </c>
      <c r="B47" s="14"/>
      <c r="C47" s="17">
        <v>49698.392</v>
      </c>
      <c r="D47" s="17"/>
      <c r="E47" s="13">
        <f t="shared" si="1"/>
        <v>49089.549677723095</v>
      </c>
      <c r="F47" s="13">
        <f t="shared" si="2"/>
        <v>49089.5</v>
      </c>
      <c r="G47" s="13">
        <f t="shared" si="12"/>
        <v>2.0711530007247347E-2</v>
      </c>
      <c r="I47" s="13">
        <f>+G47</f>
        <v>2.0711530007247347E-2</v>
      </c>
      <c r="O47" s="13">
        <f t="shared" ca="1" si="15"/>
        <v>-2.6946431886816224E-3</v>
      </c>
      <c r="P47" s="13">
        <f t="shared" si="4"/>
        <v>2.0113579525889436E-2</v>
      </c>
      <c r="Q47" s="15">
        <f t="shared" si="5"/>
        <v>34679.892</v>
      </c>
      <c r="S47" s="13">
        <f t="shared" si="14"/>
        <v>3.5754477815615834E-7</v>
      </c>
      <c r="T47" s="13">
        <v>1</v>
      </c>
      <c r="U47" s="13">
        <f t="shared" si="7"/>
        <v>3.5754477815615834E-7</v>
      </c>
      <c r="AA47" s="13">
        <v>23</v>
      </c>
      <c r="AC47" s="13" t="s">
        <v>35</v>
      </c>
      <c r="AE47" s="13" t="s">
        <v>34</v>
      </c>
    </row>
    <row r="48" spans="1:31" s="13" customFormat="1">
      <c r="A48" s="16" t="s">
        <v>37</v>
      </c>
      <c r="B48" s="14"/>
      <c r="C48" s="17">
        <v>49698.392</v>
      </c>
      <c r="D48" s="17">
        <v>3.0000000000000001E-3</v>
      </c>
      <c r="E48" s="13">
        <f t="shared" si="1"/>
        <v>49089.549677723095</v>
      </c>
      <c r="F48" s="13">
        <f t="shared" si="2"/>
        <v>49089.5</v>
      </c>
      <c r="G48" s="13">
        <f t="shared" si="12"/>
        <v>2.0711530007247347E-2</v>
      </c>
      <c r="I48" s="13">
        <f>+G48</f>
        <v>2.0711530007247347E-2</v>
      </c>
      <c r="O48" s="13">
        <f t="shared" ca="1" si="15"/>
        <v>-2.6946431886816224E-3</v>
      </c>
      <c r="P48" s="13">
        <f t="shared" si="4"/>
        <v>2.0113579525889436E-2</v>
      </c>
      <c r="Q48" s="15">
        <f t="shared" si="5"/>
        <v>34679.892</v>
      </c>
      <c r="S48" s="13">
        <f t="shared" si="14"/>
        <v>3.5754477815615834E-7</v>
      </c>
      <c r="T48" s="13">
        <v>1</v>
      </c>
      <c r="U48" s="13">
        <f t="shared" si="7"/>
        <v>3.5754477815615834E-7</v>
      </c>
      <c r="AA48" s="13">
        <v>23</v>
      </c>
      <c r="AC48" s="13" t="s">
        <v>35</v>
      </c>
      <c r="AE48" s="13" t="s">
        <v>34</v>
      </c>
    </row>
    <row r="49" spans="1:31" s="13" customFormat="1">
      <c r="A49" s="16" t="s">
        <v>62</v>
      </c>
      <c r="B49" s="14"/>
      <c r="C49" s="17">
        <v>49698.392</v>
      </c>
      <c r="D49" s="17"/>
      <c r="E49" s="13">
        <f t="shared" si="1"/>
        <v>49089.549677723095</v>
      </c>
      <c r="F49" s="13">
        <f t="shared" si="2"/>
        <v>49089.5</v>
      </c>
      <c r="G49" s="13">
        <f t="shared" si="12"/>
        <v>2.0711530007247347E-2</v>
      </c>
      <c r="J49" s="13">
        <f>+G49</f>
        <v>2.0711530007247347E-2</v>
      </c>
      <c r="O49" s="13">
        <f t="shared" ca="1" si="15"/>
        <v>-2.6946431886816224E-3</v>
      </c>
      <c r="P49" s="13">
        <f t="shared" si="4"/>
        <v>2.0113579525889436E-2</v>
      </c>
      <c r="Q49" s="15">
        <f t="shared" si="5"/>
        <v>34679.892</v>
      </c>
      <c r="S49" s="13">
        <f t="shared" si="14"/>
        <v>3.5754477815615834E-7</v>
      </c>
      <c r="T49" s="13">
        <v>1</v>
      </c>
      <c r="U49" s="13">
        <f t="shared" si="7"/>
        <v>3.5754477815615834E-7</v>
      </c>
      <c r="AA49" s="17" t="s">
        <v>56</v>
      </c>
      <c r="AB49" s="17" t="s">
        <v>60</v>
      </c>
    </row>
    <row r="50" spans="1:31" s="13" customFormat="1">
      <c r="A50" s="16" t="s">
        <v>62</v>
      </c>
      <c r="B50" s="14" t="s">
        <v>40</v>
      </c>
      <c r="C50" s="17">
        <v>50096.670700000002</v>
      </c>
      <c r="D50" s="17"/>
      <c r="E50" s="13">
        <f t="shared" si="1"/>
        <v>50044.842645983088</v>
      </c>
      <c r="F50" s="13">
        <f t="shared" si="2"/>
        <v>50045</v>
      </c>
      <c r="O50" s="13">
        <f t="shared" ca="1" si="15"/>
        <v>1.0785229726076873E-3</v>
      </c>
      <c r="P50" s="13">
        <f t="shared" si="4"/>
        <v>2.0515372932894627E-2</v>
      </c>
      <c r="Q50" s="15">
        <f t="shared" si="5"/>
        <v>35078.170700000002</v>
      </c>
      <c r="R50" s="20">
        <v>-6.5603699993516784E-2</v>
      </c>
      <c r="U50" s="13">
        <f t="shared" si="7"/>
        <v>0</v>
      </c>
      <c r="AA50" s="17" t="s">
        <v>50</v>
      </c>
      <c r="AB50" s="17" t="s">
        <v>61</v>
      </c>
    </row>
    <row r="51" spans="1:31" s="13" customFormat="1">
      <c r="A51" s="16" t="s">
        <v>62</v>
      </c>
      <c r="B51" s="14" t="s">
        <v>40</v>
      </c>
      <c r="C51" s="17">
        <v>50099.588900000002</v>
      </c>
      <c r="D51" s="17"/>
      <c r="E51" s="13">
        <f t="shared" si="1"/>
        <v>50051.842106260461</v>
      </c>
      <c r="F51" s="13">
        <f t="shared" si="2"/>
        <v>50052</v>
      </c>
      <c r="O51" s="13">
        <f t="shared" ca="1" si="15"/>
        <v>1.1061652155475443E-3</v>
      </c>
      <c r="P51" s="13">
        <f t="shared" si="4"/>
        <v>2.0519324038229092E-2</v>
      </c>
      <c r="Q51" s="15">
        <f t="shared" si="5"/>
        <v>35081.088900000002</v>
      </c>
      <c r="R51" s="20">
        <v>-6.5828719991259277E-2</v>
      </c>
      <c r="U51" s="13">
        <f t="shared" si="7"/>
        <v>0</v>
      </c>
      <c r="AA51" s="17" t="s">
        <v>50</v>
      </c>
      <c r="AB51" s="17" t="s">
        <v>61</v>
      </c>
    </row>
    <row r="52" spans="1:31" s="13" customFormat="1">
      <c r="A52" s="16" t="s">
        <v>45</v>
      </c>
      <c r="B52" s="14"/>
      <c r="C52" s="17">
        <v>50114.271500000003</v>
      </c>
      <c r="D52" s="17"/>
      <c r="E52" s="13">
        <f t="shared" si="1"/>
        <v>50087.059115193588</v>
      </c>
      <c r="F52" s="13">
        <f t="shared" si="2"/>
        <v>50087</v>
      </c>
      <c r="G52" s="13">
        <f t="shared" ref="G52:G63" si="16">+C52-(C$7+F52*C$8)</f>
        <v>2.4646180005220231E-2</v>
      </c>
      <c r="J52" s="13">
        <f>+G52</f>
        <v>2.4646180005220231E-2</v>
      </c>
      <c r="O52" s="13">
        <f t="shared" ca="1" si="15"/>
        <v>1.2443764302467741E-3</v>
      </c>
      <c r="P52" s="13">
        <f t="shared" si="4"/>
        <v>2.0539299397023369E-2</v>
      </c>
      <c r="Q52" s="15">
        <f t="shared" si="5"/>
        <v>35095.771500000003</v>
      </c>
      <c r="S52" s="13">
        <f t="shared" ref="S52:S63" si="17">+(P52-G52)^2</f>
        <v>1.686646832998342E-5</v>
      </c>
      <c r="T52" s="13">
        <v>1</v>
      </c>
      <c r="U52" s="13">
        <f t="shared" si="7"/>
        <v>1.686646832998342E-5</v>
      </c>
    </row>
    <row r="53" spans="1:31" s="13" customFormat="1">
      <c r="A53" s="16" t="s">
        <v>38</v>
      </c>
      <c r="B53" s="14" t="s">
        <v>40</v>
      </c>
      <c r="C53" s="17">
        <v>50480.322</v>
      </c>
      <c r="D53" s="17">
        <v>3.0000000000000001E-3</v>
      </c>
      <c r="E53" s="13">
        <f t="shared" si="1"/>
        <v>50965.051005490634</v>
      </c>
      <c r="F53" s="13">
        <f t="shared" si="2"/>
        <v>50965</v>
      </c>
      <c r="G53" s="13">
        <f t="shared" si="16"/>
        <v>2.1265100003802218E-2</v>
      </c>
      <c r="I53" s="13">
        <f>+G53</f>
        <v>2.1265100003802218E-2</v>
      </c>
      <c r="O53" s="13">
        <f t="shared" ca="1" si="15"/>
        <v>4.7115034732734817E-3</v>
      </c>
      <c r="P53" s="13">
        <f t="shared" si="4"/>
        <v>2.1160273436020449E-2</v>
      </c>
      <c r="Q53" s="15">
        <f t="shared" si="5"/>
        <v>35461.822</v>
      </c>
      <c r="S53" s="13">
        <f t="shared" si="17"/>
        <v>1.0988609312905675E-8</v>
      </c>
      <c r="T53" s="13">
        <v>1</v>
      </c>
      <c r="U53" s="13">
        <f t="shared" si="7"/>
        <v>1.0988609312905675E-8</v>
      </c>
      <c r="AA53" s="13">
        <v>16</v>
      </c>
      <c r="AC53" s="13" t="s">
        <v>35</v>
      </c>
      <c r="AE53" s="13" t="s">
        <v>34</v>
      </c>
    </row>
    <row r="54" spans="1:31" s="13" customFormat="1">
      <c r="A54" s="16" t="s">
        <v>43</v>
      </c>
      <c r="B54" s="14" t="s">
        <v>42</v>
      </c>
      <c r="C54" s="22">
        <v>50485.325599999996</v>
      </c>
      <c r="D54" s="22">
        <v>5.0000000000000001E-4</v>
      </c>
      <c r="E54" s="13">
        <f t="shared" si="1"/>
        <v>50977.052410275726</v>
      </c>
      <c r="F54" s="13">
        <f t="shared" si="2"/>
        <v>50977</v>
      </c>
      <c r="G54" s="13">
        <f t="shared" si="16"/>
        <v>2.1850780001841486E-2</v>
      </c>
      <c r="J54" s="13">
        <f t="shared" ref="J54:J63" si="18">+G54</f>
        <v>2.1850780001841486E-2</v>
      </c>
      <c r="O54" s="13">
        <f t="shared" ca="1" si="15"/>
        <v>4.758890175456082E-3</v>
      </c>
      <c r="P54" s="13">
        <f t="shared" si="4"/>
        <v>2.1170357700386444E-2</v>
      </c>
      <c r="Q54" s="15">
        <f t="shared" si="5"/>
        <v>35466.825599999996</v>
      </c>
      <c r="S54" s="13">
        <f t="shared" si="17"/>
        <v>4.6297450831737532E-7</v>
      </c>
      <c r="T54" s="13">
        <v>1</v>
      </c>
      <c r="U54" s="13">
        <f t="shared" si="7"/>
        <v>4.6297450831737532E-7</v>
      </c>
    </row>
    <row r="55" spans="1:31" s="13" customFormat="1">
      <c r="A55" s="16" t="s">
        <v>44</v>
      </c>
      <c r="B55" s="14" t="s">
        <v>40</v>
      </c>
      <c r="C55" s="22">
        <v>50743.607799999998</v>
      </c>
      <c r="D55" s="22">
        <v>2.0000000000000001E-4</v>
      </c>
      <c r="E55" s="13">
        <f t="shared" si="1"/>
        <v>51596.556213734766</v>
      </c>
      <c r="F55" s="13">
        <f t="shared" si="2"/>
        <v>51596.5</v>
      </c>
      <c r="G55" s="13">
        <f t="shared" si="16"/>
        <v>2.3436510004103184E-2</v>
      </c>
      <c r="J55" s="13">
        <f t="shared" si="18"/>
        <v>2.3436510004103184E-2</v>
      </c>
      <c r="O55" s="13">
        <f t="shared" ca="1" si="15"/>
        <v>7.2052286756326411E-3</v>
      </c>
      <c r="P55" s="13">
        <f t="shared" si="4"/>
        <v>2.1749462241906159E-2</v>
      </c>
      <c r="Q55" s="15">
        <f t="shared" si="5"/>
        <v>35725.107799999998</v>
      </c>
      <c r="S55" s="13">
        <f t="shared" si="17"/>
        <v>2.8461301519339893E-6</v>
      </c>
      <c r="T55" s="13">
        <v>1</v>
      </c>
      <c r="U55" s="13">
        <f t="shared" si="7"/>
        <v>2.8461301519339893E-6</v>
      </c>
    </row>
    <row r="56" spans="1:31" s="13" customFormat="1">
      <c r="A56" s="12" t="s">
        <v>64</v>
      </c>
      <c r="B56" s="18"/>
      <c r="C56" s="17">
        <v>51873.460099999997</v>
      </c>
      <c r="D56" s="17">
        <v>4.0000000000000002E-4</v>
      </c>
      <c r="E56" s="13">
        <f t="shared" si="1"/>
        <v>54306.567965210219</v>
      </c>
      <c r="F56" s="13">
        <f t="shared" si="2"/>
        <v>54306.5</v>
      </c>
      <c r="G56" s="13">
        <f t="shared" si="16"/>
        <v>2.8335909999441355E-2</v>
      </c>
      <c r="J56" s="13">
        <f t="shared" si="18"/>
        <v>2.8335909999441355E-2</v>
      </c>
      <c r="O56" s="13">
        <f t="shared" ca="1" si="15"/>
        <v>1.7906725585202538E-2</v>
      </c>
      <c r="P56" s="13">
        <f t="shared" si="4"/>
        <v>2.5632094762650826E-2</v>
      </c>
      <c r="Q56" s="15">
        <f t="shared" si="5"/>
        <v>36854.960099999997</v>
      </c>
      <c r="S56" s="13">
        <f t="shared" si="17"/>
        <v>7.310616834700629E-6</v>
      </c>
      <c r="T56" s="13">
        <v>1</v>
      </c>
      <c r="U56" s="13">
        <f t="shared" si="7"/>
        <v>7.310616834700629E-6</v>
      </c>
      <c r="AA56" s="17"/>
      <c r="AB56" s="17"/>
    </row>
    <row r="57" spans="1:31" s="13" customFormat="1">
      <c r="A57" s="16" t="s">
        <v>41</v>
      </c>
      <c r="B57" s="14" t="s">
        <v>42</v>
      </c>
      <c r="C57" s="17">
        <v>52624.748599999999</v>
      </c>
      <c r="D57" s="17">
        <v>1E-4</v>
      </c>
      <c r="E57" s="13">
        <f t="shared" si="1"/>
        <v>56108.574000643683</v>
      </c>
      <c r="F57" s="13">
        <f t="shared" si="2"/>
        <v>56108.5</v>
      </c>
      <c r="G57" s="13">
        <f t="shared" si="16"/>
        <v>3.0852190000587143E-2</v>
      </c>
      <c r="J57" s="13">
        <f t="shared" si="18"/>
        <v>3.0852190000587143E-2</v>
      </c>
      <c r="O57" s="13">
        <f t="shared" ca="1" si="15"/>
        <v>2.5022628696289212E-2</v>
      </c>
      <c r="P57" s="13">
        <f t="shared" si="4"/>
        <v>2.9429730023830758E-2</v>
      </c>
      <c r="Q57" s="15">
        <f t="shared" si="5"/>
        <v>37606.248599999999</v>
      </c>
      <c r="S57" s="13">
        <f t="shared" si="17"/>
        <v>2.0233923854737754E-6</v>
      </c>
      <c r="T57" s="13">
        <v>1</v>
      </c>
      <c r="U57" s="13">
        <f t="shared" si="7"/>
        <v>2.0233923854737754E-6</v>
      </c>
    </row>
    <row r="58" spans="1:31" s="13" customFormat="1">
      <c r="A58" s="12" t="s">
        <v>41</v>
      </c>
      <c r="B58" s="19" t="s">
        <v>42</v>
      </c>
      <c r="C58" s="22">
        <v>52624.748599999999</v>
      </c>
      <c r="D58" s="22">
        <v>1E-4</v>
      </c>
      <c r="E58" s="13">
        <f t="shared" si="1"/>
        <v>56108.574000643683</v>
      </c>
      <c r="F58" s="13">
        <f t="shared" si="2"/>
        <v>56108.5</v>
      </c>
      <c r="G58" s="13">
        <f t="shared" si="16"/>
        <v>3.0852190000587143E-2</v>
      </c>
      <c r="J58" s="13">
        <f t="shared" si="18"/>
        <v>3.0852190000587143E-2</v>
      </c>
      <c r="O58" s="13">
        <f t="shared" ca="1" si="15"/>
        <v>2.5022628696289212E-2</v>
      </c>
      <c r="P58" s="13">
        <f t="shared" si="4"/>
        <v>2.9429730023830758E-2</v>
      </c>
      <c r="Q58" s="15">
        <f t="shared" si="5"/>
        <v>37606.248599999999</v>
      </c>
      <c r="S58" s="13">
        <f t="shared" si="17"/>
        <v>2.0233923854737754E-6</v>
      </c>
      <c r="T58" s="13">
        <v>1</v>
      </c>
      <c r="U58" s="13">
        <f t="shared" si="7"/>
        <v>2.0233923854737754E-6</v>
      </c>
    </row>
    <row r="59" spans="1:31">
      <c r="A59" s="37" t="s">
        <v>77</v>
      </c>
      <c r="B59" s="38" t="s">
        <v>42</v>
      </c>
      <c r="C59" s="39">
        <v>53299.532099999997</v>
      </c>
      <c r="D59" s="39">
        <v>2.9999999999999997E-4</v>
      </c>
      <c r="E59" s="13">
        <f t="shared" si="1"/>
        <v>57727.078662449239</v>
      </c>
      <c r="F59" s="13">
        <f t="shared" si="2"/>
        <v>57727</v>
      </c>
      <c r="G59" s="13">
        <f t="shared" si="16"/>
        <v>3.2795780003652908E-2</v>
      </c>
      <c r="H59" s="13"/>
      <c r="I59" s="13"/>
      <c r="J59" s="13">
        <f t="shared" si="18"/>
        <v>3.2795780003652908E-2</v>
      </c>
      <c r="K59" s="13"/>
      <c r="L59" s="13"/>
      <c r="M59" s="13"/>
      <c r="N59" s="13"/>
      <c r="O59" s="13">
        <f t="shared" ca="1" si="15"/>
        <v>3.1413910153167024E-2</v>
      </c>
      <c r="P59" s="13">
        <f t="shared" si="4"/>
        <v>3.3668543785926985E-2</v>
      </c>
      <c r="Q59" s="15">
        <f t="shared" si="5"/>
        <v>38281.032099999997</v>
      </c>
      <c r="S59" s="13">
        <f t="shared" si="17"/>
        <v>7.6171661964935334E-7</v>
      </c>
      <c r="T59" s="13">
        <v>1</v>
      </c>
      <c r="U59" s="13">
        <f t="shared" si="7"/>
        <v>7.6171661964935334E-7</v>
      </c>
    </row>
    <row r="60" spans="1:31">
      <c r="A60" s="12" t="s">
        <v>79</v>
      </c>
      <c r="B60" s="45" t="s">
        <v>42</v>
      </c>
      <c r="C60" s="12">
        <v>54830.674299999999</v>
      </c>
      <c r="D60" s="12">
        <v>5.0000000000000001E-4</v>
      </c>
      <c r="E60" s="13">
        <f t="shared" si="1"/>
        <v>61399.605907983896</v>
      </c>
      <c r="F60" s="13">
        <f t="shared" si="2"/>
        <v>61399.5</v>
      </c>
      <c r="G60" s="13">
        <f t="shared" si="16"/>
        <v>4.4154930001241155E-2</v>
      </c>
      <c r="H60" s="13"/>
      <c r="I60" s="13"/>
      <c r="J60" s="13">
        <f t="shared" si="18"/>
        <v>4.4154930001241155E-2</v>
      </c>
      <c r="K60" s="13"/>
      <c r="L60" s="13"/>
      <c r="M60" s="13"/>
      <c r="N60" s="13"/>
      <c r="O60" s="13">
        <f t="shared" ca="1" si="15"/>
        <v>4.5916215466966059E-2</v>
      </c>
      <c r="P60" s="13">
        <f t="shared" si="4"/>
        <v>4.6192586930671076E-2</v>
      </c>
      <c r="Q60" s="15">
        <f t="shared" si="5"/>
        <v>39812.174299999999</v>
      </c>
      <c r="S60" s="13">
        <f t="shared" si="17"/>
        <v>4.152045762053773E-6</v>
      </c>
      <c r="T60" s="13">
        <v>1</v>
      </c>
      <c r="U60" s="13">
        <f t="shared" si="7"/>
        <v>4.152045762053773E-6</v>
      </c>
    </row>
    <row r="61" spans="1:31">
      <c r="A61" s="93" t="s">
        <v>153</v>
      </c>
      <c r="B61" s="94" t="s">
        <v>42</v>
      </c>
      <c r="C61" s="93">
        <v>55209.654999999999</v>
      </c>
      <c r="D61" s="93">
        <v>2.0000000000000001E-4</v>
      </c>
      <c r="E61" s="13">
        <f t="shared" si="1"/>
        <v>62308.611581187724</v>
      </c>
      <c r="F61" s="13">
        <f t="shared" si="2"/>
        <v>62308.5</v>
      </c>
      <c r="G61" s="13">
        <f t="shared" si="16"/>
        <v>4.6520190000592265E-2</v>
      </c>
      <c r="H61" s="13"/>
      <c r="I61" s="13"/>
      <c r="J61" s="13">
        <f t="shared" si="18"/>
        <v>4.6520190000592265E-2</v>
      </c>
      <c r="K61" s="13"/>
      <c r="L61" s="13"/>
      <c r="M61" s="13"/>
      <c r="N61" s="13"/>
      <c r="O61" s="13">
        <f t="shared" ca="1" si="15"/>
        <v>4.9505758157297797E-2</v>
      </c>
      <c r="P61" s="13">
        <f t="shared" si="4"/>
        <v>4.9915274826488276E-2</v>
      </c>
      <c r="Q61" s="15">
        <f t="shared" si="5"/>
        <v>40191.154999999999</v>
      </c>
      <c r="S61" s="13">
        <f t="shared" si="17"/>
        <v>1.1526600975029347E-5</v>
      </c>
      <c r="T61" s="13">
        <v>1</v>
      </c>
      <c r="U61" s="13">
        <f t="shared" si="7"/>
        <v>1.1526600975029347E-5</v>
      </c>
    </row>
    <row r="62" spans="1:31">
      <c r="A62" s="95" t="s">
        <v>180</v>
      </c>
      <c r="B62" s="96" t="s">
        <v>42</v>
      </c>
      <c r="C62" s="97">
        <v>55476.905500000001</v>
      </c>
      <c r="D62" s="97">
        <v>2.2000000000000001E-3</v>
      </c>
      <c r="E62" s="13">
        <f t="shared" si="1"/>
        <v>62949.626336468304</v>
      </c>
      <c r="F62" s="13">
        <f t="shared" si="2"/>
        <v>62949.5</v>
      </c>
      <c r="G62" s="13">
        <f t="shared" si="16"/>
        <v>5.2671930003270973E-2</v>
      </c>
      <c r="H62" s="13"/>
      <c r="I62" s="13"/>
      <c r="J62" s="13">
        <f t="shared" si="18"/>
        <v>5.2671930003270973E-2</v>
      </c>
      <c r="K62" s="13"/>
      <c r="L62" s="13"/>
      <c r="M62" s="13"/>
      <c r="N62" s="13"/>
      <c r="O62" s="13">
        <f t="shared" ca="1" si="15"/>
        <v>5.2036997832218213E-2</v>
      </c>
      <c r="P62" s="13">
        <f t="shared" si="4"/>
        <v>5.2688985666329624E-2</v>
      </c>
      <c r="Q62" s="15">
        <f t="shared" si="5"/>
        <v>40458.405500000001</v>
      </c>
      <c r="S62" s="13">
        <f t="shared" si="17"/>
        <v>2.9089564237025225E-10</v>
      </c>
      <c r="T62" s="13">
        <v>1</v>
      </c>
      <c r="U62" s="13">
        <f t="shared" si="7"/>
        <v>2.9089564237025225E-10</v>
      </c>
    </row>
    <row r="63" spans="1:31">
      <c r="A63" s="98" t="s">
        <v>183</v>
      </c>
      <c r="B63" s="99" t="s">
        <v>40</v>
      </c>
      <c r="C63" s="98">
        <v>55869.856399999997</v>
      </c>
      <c r="D63" s="98">
        <v>2.0000000000000001E-4</v>
      </c>
      <c r="E63" s="13">
        <f t="shared" si="1"/>
        <v>63892.14028873697</v>
      </c>
      <c r="F63" s="13">
        <f t="shared" si="2"/>
        <v>63892</v>
      </c>
      <c r="G63" s="13">
        <f t="shared" si="16"/>
        <v>5.8488880000368226E-2</v>
      </c>
      <c r="H63" s="13"/>
      <c r="I63" s="13"/>
      <c r="J63" s="13">
        <f t="shared" si="18"/>
        <v>5.8488880000368226E-2</v>
      </c>
      <c r="K63" s="13"/>
      <c r="L63" s="13"/>
      <c r="M63" s="13"/>
      <c r="N63" s="13"/>
      <c r="O63" s="13">
        <f t="shared" ca="1" si="15"/>
        <v>5.5758828399476379E-2</v>
      </c>
      <c r="P63" s="13">
        <f t="shared" si="4"/>
        <v>5.6990525083042143E-2</v>
      </c>
      <c r="Q63" s="15">
        <f t="shared" si="5"/>
        <v>40851.356399999997</v>
      </c>
      <c r="S63" s="13">
        <f t="shared" si="17"/>
        <v>2.2450674582752546E-6</v>
      </c>
      <c r="T63" s="13">
        <v>1</v>
      </c>
      <c r="U63" s="13">
        <f t="shared" si="7"/>
        <v>2.2450674582752546E-6</v>
      </c>
    </row>
    <row r="64" spans="1:31">
      <c r="C64" s="23"/>
      <c r="D64" s="10"/>
      <c r="Q64" s="2"/>
    </row>
    <row r="65" spans="1:28">
      <c r="C65" s="23"/>
      <c r="D65" s="10"/>
      <c r="Q65" s="2"/>
    </row>
    <row r="66" spans="1:28">
      <c r="C66" s="23"/>
      <c r="D66" s="10"/>
      <c r="Q66" s="2"/>
    </row>
    <row r="67" spans="1:28">
      <c r="C67" s="23"/>
      <c r="D67" s="10"/>
      <c r="Q67" s="2"/>
    </row>
    <row r="68" spans="1:28">
      <c r="A68" s="11"/>
      <c r="C68" s="10"/>
      <c r="D68" s="10"/>
      <c r="Q68" s="2"/>
      <c r="AA68" s="10"/>
      <c r="AB68" s="10"/>
    </row>
    <row r="69" spans="1:28">
      <c r="A69" s="11"/>
      <c r="C69" s="10"/>
      <c r="D69" s="10"/>
      <c r="Q69" s="2"/>
      <c r="AA69" s="10"/>
      <c r="AB69" s="10"/>
    </row>
    <row r="70" spans="1:28">
      <c r="A70" s="11"/>
      <c r="C70" s="10"/>
      <c r="D70" s="10"/>
      <c r="Q70" s="2"/>
      <c r="AA70" s="10"/>
      <c r="AB70" s="10"/>
    </row>
    <row r="71" spans="1:28">
      <c r="C71" s="10"/>
      <c r="D71" s="10"/>
    </row>
    <row r="72" spans="1:28">
      <c r="C72" s="10"/>
      <c r="D72" s="10"/>
    </row>
    <row r="73" spans="1:28">
      <c r="C73" s="10"/>
      <c r="D73" s="10"/>
    </row>
    <row r="74" spans="1:28">
      <c r="C74" s="10"/>
      <c r="D74" s="10"/>
    </row>
    <row r="75" spans="1:28">
      <c r="C75" s="10"/>
      <c r="D75" s="10"/>
    </row>
    <row r="76" spans="1:28">
      <c r="C76" s="10"/>
      <c r="D76" s="10"/>
    </row>
    <row r="77" spans="1:28">
      <c r="C77" s="10"/>
      <c r="D77" s="10"/>
    </row>
    <row r="78" spans="1:28">
      <c r="C78" s="10"/>
      <c r="D78" s="10"/>
    </row>
    <row r="79" spans="1:28">
      <c r="C79" s="10"/>
      <c r="D79" s="10"/>
    </row>
    <row r="80" spans="1:2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AB332"/>
  <sheetViews>
    <sheetView workbookViewId="0">
      <selection activeCell="E9" sqref="E9:G9"/>
    </sheetView>
  </sheetViews>
  <sheetFormatPr defaultRowHeight="12.75"/>
  <cols>
    <col min="1" max="1" width="9.140625" style="25"/>
    <col min="2" max="2" width="10.7109375" style="25" customWidth="1"/>
    <col min="3" max="4" width="9.140625" style="25"/>
    <col min="5" max="5" width="10.5703125" style="25" customWidth="1"/>
    <col min="6" max="6" width="9.140625" style="25"/>
    <col min="7" max="7" width="10.7109375" style="25" customWidth="1"/>
    <col min="8" max="13" width="9.140625" style="25"/>
    <col min="14" max="14" width="12.140625" style="25" customWidth="1"/>
    <col min="15" max="15" width="11" style="25" customWidth="1"/>
    <col min="16" max="16384" width="9.140625" style="25"/>
  </cols>
  <sheetData>
    <row r="1" spans="1:28" ht="18.75" thickBot="1">
      <c r="A1" s="46" t="s">
        <v>80</v>
      </c>
      <c r="D1" s="31" t="s">
        <v>81</v>
      </c>
      <c r="M1" s="47" t="s">
        <v>82</v>
      </c>
      <c r="N1" s="25" t="s">
        <v>83</v>
      </c>
      <c r="O1" s="25">
        <f ca="1">H18*J18-I18*I18</f>
        <v>539782.36708566919</v>
      </c>
      <c r="P1" s="25" t="s">
        <v>165</v>
      </c>
      <c r="U1" s="8" t="s">
        <v>139</v>
      </c>
      <c r="V1" s="74" t="s">
        <v>141</v>
      </c>
      <c r="AA1" s="25">
        <v>1</v>
      </c>
      <c r="AB1" s="25" t="s">
        <v>84</v>
      </c>
    </row>
    <row r="2" spans="1:28">
      <c r="M2" s="47" t="s">
        <v>85</v>
      </c>
      <c r="N2" s="25" t="s">
        <v>86</v>
      </c>
      <c r="O2" s="25">
        <f ca="1">+F18*J18-H18*I18</f>
        <v>231746.89821401052</v>
      </c>
      <c r="P2" s="25" t="s">
        <v>166</v>
      </c>
      <c r="U2" s="25">
        <v>3.4</v>
      </c>
      <c r="V2" s="25">
        <f t="shared" ref="V2:V31" ca="1" si="0">+E$4+E$5*U2+E$6*U2^2</f>
        <v>4.9990776106069557E-2</v>
      </c>
      <c r="AA2" s="25">
        <v>2</v>
      </c>
      <c r="AB2" s="25" t="s">
        <v>34</v>
      </c>
    </row>
    <row r="3" spans="1:28" ht="13.5" thickBot="1">
      <c r="A3" s="25" t="s">
        <v>87</v>
      </c>
      <c r="B3" s="25" t="s">
        <v>88</v>
      </c>
      <c r="E3" s="48" t="s">
        <v>89</v>
      </c>
      <c r="F3" s="48" t="s">
        <v>90</v>
      </c>
      <c r="G3" s="48" t="s">
        <v>91</v>
      </c>
      <c r="H3" s="48" t="s">
        <v>92</v>
      </c>
      <c r="M3" s="47" t="s">
        <v>93</v>
      </c>
      <c r="N3" s="25" t="s">
        <v>94</v>
      </c>
      <c r="O3" s="25">
        <f ca="1">+F18*I18-H18*H18</f>
        <v>23936.776030965964</v>
      </c>
      <c r="P3" s="25" t="s">
        <v>167</v>
      </c>
      <c r="U3" s="25">
        <v>3.5</v>
      </c>
      <c r="V3" s="25">
        <f t="shared" ca="1" si="0"/>
        <v>4.5898899703839674E-2</v>
      </c>
      <c r="AA3" s="25">
        <v>3</v>
      </c>
      <c r="AB3" s="25" t="s">
        <v>95</v>
      </c>
    </row>
    <row r="4" spans="1:28">
      <c r="A4" s="25" t="s">
        <v>96</v>
      </c>
      <c r="B4" s="25" t="s">
        <v>97</v>
      </c>
      <c r="D4" s="49" t="s">
        <v>98</v>
      </c>
      <c r="E4" s="50">
        <f ca="1">(G18*O1-K18*O2+L18*O3)/O7</f>
        <v>0.36737385867677419</v>
      </c>
      <c r="F4" s="51">
        <f ca="1">+E7/O7*O18</f>
        <v>1.7164115586979313E-2</v>
      </c>
      <c r="G4" s="52">
        <f>+B18</f>
        <v>1</v>
      </c>
      <c r="H4" s="53">
        <f ca="1">ABS(F4/E4)</f>
        <v>4.6721113061233853E-2</v>
      </c>
      <c r="M4" s="47" t="s">
        <v>99</v>
      </c>
      <c r="N4" s="25" t="s">
        <v>100</v>
      </c>
      <c r="O4" s="25">
        <f ca="1">+C18*J18-H18*H18</f>
        <v>100366.91228258726</v>
      </c>
      <c r="P4" s="25" t="s">
        <v>168</v>
      </c>
      <c r="U4" s="25">
        <v>3.6</v>
      </c>
      <c r="V4" s="25">
        <f t="shared" ca="1" si="0"/>
        <v>4.2106618738408041E-2</v>
      </c>
      <c r="AA4" s="25">
        <v>4</v>
      </c>
      <c r="AB4" s="25" t="s">
        <v>101</v>
      </c>
    </row>
    <row r="5" spans="1:28">
      <c r="A5" s="25" t="s">
        <v>102</v>
      </c>
      <c r="B5" s="54">
        <v>40323</v>
      </c>
      <c r="D5" s="55" t="s">
        <v>103</v>
      </c>
      <c r="E5" s="56">
        <f ca="1">+(-G18*O2+K18*O4-L18*O5)/O7</f>
        <v>-0.1442791897176548</v>
      </c>
      <c r="F5" s="57">
        <f ca="1">P18*E7/O7</f>
        <v>7.4045248051203116E-3</v>
      </c>
      <c r="G5" s="58">
        <f>+B18/A18</f>
        <v>1E-4</v>
      </c>
      <c r="H5" s="53">
        <f ca="1">ABS(F5/E5)</f>
        <v>5.1320809464001672E-2</v>
      </c>
      <c r="M5" s="47" t="s">
        <v>104</v>
      </c>
      <c r="N5" s="25" t="s">
        <v>105</v>
      </c>
      <c r="O5" s="25">
        <f ca="1">+C18*I18-F18*H18</f>
        <v>10446.766283063291</v>
      </c>
      <c r="P5" s="25" t="s">
        <v>169</v>
      </c>
      <c r="U5" s="25">
        <v>3.7</v>
      </c>
      <c r="V5" s="25">
        <f t="shared" ca="1" si="0"/>
        <v>3.8613933209774409E-2</v>
      </c>
      <c r="AA5" s="25">
        <v>5</v>
      </c>
      <c r="AB5" s="25" t="s">
        <v>106</v>
      </c>
    </row>
    <row r="6" spans="1:28" ht="13.5" thickBot="1">
      <c r="D6" s="59" t="s">
        <v>107</v>
      </c>
      <c r="E6" s="60">
        <f ca="1">+(G18*O3-K18*O5+L18*O6)/O7</f>
        <v>1.497977183990672E-2</v>
      </c>
      <c r="F6" s="61">
        <f ca="1">Q18*E7/O7</f>
        <v>7.739600565979972E-4</v>
      </c>
      <c r="G6" s="62">
        <f>+B18/A18^2</f>
        <v>1E-8</v>
      </c>
      <c r="H6" s="53">
        <f ca="1">ABS(F6/E6)</f>
        <v>5.1667012346352043E-2</v>
      </c>
      <c r="M6" s="63" t="s">
        <v>108</v>
      </c>
      <c r="N6" s="64" t="s">
        <v>109</v>
      </c>
      <c r="O6" s="64">
        <f ca="1">+C18*H18-F18*F18</f>
        <v>1095.8391104714938</v>
      </c>
      <c r="P6" s="25" t="s">
        <v>170</v>
      </c>
      <c r="U6" s="25">
        <v>3.8</v>
      </c>
      <c r="V6" s="25">
        <f t="shared" ca="1" si="0"/>
        <v>3.5420843117938999E-2</v>
      </c>
      <c r="AA6" s="25">
        <v>6</v>
      </c>
      <c r="AB6" s="25" t="s">
        <v>110</v>
      </c>
    </row>
    <row r="7" spans="1:28">
      <c r="D7" s="31" t="s">
        <v>111</v>
      </c>
      <c r="E7" s="65">
        <f ca="1">SQRT(N18/(B15-3))</f>
        <v>3.5961967529526263E-3</v>
      </c>
      <c r="G7" s="66">
        <f>+B22</f>
        <v>4.4034260004991665E-2</v>
      </c>
      <c r="M7" s="47" t="s">
        <v>112</v>
      </c>
      <c r="N7" s="25" t="s">
        <v>113</v>
      </c>
      <c r="O7" s="25">
        <f ca="1">+C18*O1-F18*O2+H18*O3</f>
        <v>23575.127522785217</v>
      </c>
      <c r="U7" s="25">
        <v>3.9</v>
      </c>
      <c r="V7" s="25">
        <f t="shared" ca="1" si="0"/>
        <v>3.2527348462901728E-2</v>
      </c>
      <c r="AA7" s="25">
        <v>7</v>
      </c>
      <c r="AB7" s="25" t="s">
        <v>114</v>
      </c>
    </row>
    <row r="8" spans="1:28">
      <c r="A8" s="41">
        <v>21</v>
      </c>
      <c r="B8" s="25" t="s">
        <v>119</v>
      </c>
      <c r="C8" s="84">
        <v>21</v>
      </c>
      <c r="D8" s="31" t="s">
        <v>115</v>
      </c>
      <c r="F8" s="85">
        <f ca="1">CORREL(INDIRECT(E12):INDIRECT(E13),INDIRECT(M12):INDIRECT(M13))</f>
        <v>0.95675680813396391</v>
      </c>
      <c r="G8" s="65"/>
      <c r="K8" s="66"/>
      <c r="U8" s="25">
        <v>4</v>
      </c>
      <c r="V8" s="25">
        <f t="shared" ca="1" si="0"/>
        <v>2.9933449244662513E-2</v>
      </c>
      <c r="AA8" s="25">
        <v>8</v>
      </c>
      <c r="AB8" s="25" t="s">
        <v>116</v>
      </c>
    </row>
    <row r="9" spans="1:28">
      <c r="A9" s="41">
        <f>20+COUNT(A21:A1439)</f>
        <v>57</v>
      </c>
      <c r="B9" s="25" t="s">
        <v>121</v>
      </c>
      <c r="C9" s="84">
        <f>A9</f>
        <v>57</v>
      </c>
      <c r="E9" s="67">
        <f ca="1">E6*G6</f>
        <v>1.4979771839906722E-10</v>
      </c>
      <c r="F9" s="68">
        <f ca="1">H6</f>
        <v>5.1667012346352043E-2</v>
      </c>
      <c r="G9" s="69">
        <f ca="1">F8</f>
        <v>0.95675680813396391</v>
      </c>
      <c r="K9" s="66"/>
      <c r="U9" s="25">
        <v>4.0999999999999996</v>
      </c>
      <c r="V9" s="25">
        <f t="shared" ca="1" si="0"/>
        <v>2.7639145463221493E-2</v>
      </c>
      <c r="AA9" s="25">
        <v>9</v>
      </c>
      <c r="AB9" s="25" t="s">
        <v>42</v>
      </c>
    </row>
    <row r="10" spans="1:28">
      <c r="A10" s="95" t="s">
        <v>6</v>
      </c>
      <c r="B10" s="97">
        <f>'Active 1'!C8</f>
        <v>0.41691785999999997</v>
      </c>
      <c r="D10" s="25" t="s">
        <v>159</v>
      </c>
      <c r="E10" s="25">
        <f ca="1">2*E9*365.2422/B10</f>
        <v>2.6246152286714606E-7</v>
      </c>
      <c r="F10" s="25" t="s">
        <v>160</v>
      </c>
      <c r="U10" s="25">
        <v>4.2</v>
      </c>
      <c r="V10" s="25">
        <f t="shared" ca="1" si="0"/>
        <v>2.5644437118578556E-2</v>
      </c>
      <c r="AA10" s="25">
        <v>10</v>
      </c>
      <c r="AB10" s="25" t="s">
        <v>117</v>
      </c>
    </row>
    <row r="11" spans="1:28">
      <c r="U11" s="25">
        <v>4.3</v>
      </c>
      <c r="V11" s="25">
        <f t="shared" ca="1" si="0"/>
        <v>2.3949324210733813E-2</v>
      </c>
      <c r="AA11" s="25">
        <v>11</v>
      </c>
      <c r="AB11" s="25" t="s">
        <v>118</v>
      </c>
    </row>
    <row r="12" spans="1:28">
      <c r="C12" s="5" t="str">
        <f t="shared" ref="C12:F13" si="1">C$15&amp;$C8</f>
        <v>C21</v>
      </c>
      <c r="D12" s="5" t="str">
        <f t="shared" si="1"/>
        <v>D21</v>
      </c>
      <c r="E12" s="5" t="str">
        <f t="shared" si="1"/>
        <v>E21</v>
      </c>
      <c r="F12" s="5" t="str">
        <f t="shared" si="1"/>
        <v>F21</v>
      </c>
      <c r="G12" s="5" t="str">
        <f t="shared" ref="G12:Q12" si="2">G15&amp;$C8</f>
        <v>G21</v>
      </c>
      <c r="H12" s="5" t="str">
        <f t="shared" si="2"/>
        <v>H21</v>
      </c>
      <c r="I12" s="5" t="str">
        <f t="shared" si="2"/>
        <v>I21</v>
      </c>
      <c r="J12" s="5" t="str">
        <f t="shared" si="2"/>
        <v>J21</v>
      </c>
      <c r="K12" s="5" t="str">
        <f t="shared" si="2"/>
        <v>K21</v>
      </c>
      <c r="L12" s="5" t="str">
        <f t="shared" si="2"/>
        <v>L21</v>
      </c>
      <c r="M12" s="5" t="str">
        <f t="shared" si="2"/>
        <v>M21</v>
      </c>
      <c r="N12" s="5" t="str">
        <f t="shared" si="2"/>
        <v>N21</v>
      </c>
      <c r="O12" s="5" t="str">
        <f t="shared" si="2"/>
        <v>O21</v>
      </c>
      <c r="P12" s="5" t="str">
        <f t="shared" si="2"/>
        <v>P21</v>
      </c>
      <c r="Q12" s="5" t="str">
        <f t="shared" si="2"/>
        <v>Q21</v>
      </c>
      <c r="U12" s="25">
        <v>4.4000000000000004</v>
      </c>
      <c r="V12" s="25">
        <f t="shared" ca="1" si="0"/>
        <v>2.255380673968721E-2</v>
      </c>
      <c r="AA12" s="25">
        <v>12</v>
      </c>
      <c r="AB12" s="25" t="s">
        <v>120</v>
      </c>
    </row>
    <row r="13" spans="1:28">
      <c r="C13" s="5" t="str">
        <f t="shared" si="1"/>
        <v>C57</v>
      </c>
      <c r="D13" s="5" t="str">
        <f t="shared" si="1"/>
        <v>D57</v>
      </c>
      <c r="E13" s="5" t="str">
        <f t="shared" si="1"/>
        <v>E57</v>
      </c>
      <c r="F13" s="5" t="str">
        <f t="shared" si="1"/>
        <v>F57</v>
      </c>
      <c r="G13" s="5" t="str">
        <f t="shared" ref="G13:Q13" si="3">G$15&amp;$C9</f>
        <v>G57</v>
      </c>
      <c r="H13" s="5" t="str">
        <f t="shared" si="3"/>
        <v>H57</v>
      </c>
      <c r="I13" s="5" t="str">
        <f t="shared" si="3"/>
        <v>I57</v>
      </c>
      <c r="J13" s="5" t="str">
        <f t="shared" si="3"/>
        <v>J57</v>
      </c>
      <c r="K13" s="5" t="str">
        <f t="shared" si="3"/>
        <v>K57</v>
      </c>
      <c r="L13" s="5" t="str">
        <f t="shared" si="3"/>
        <v>L57</v>
      </c>
      <c r="M13" s="5" t="str">
        <f t="shared" si="3"/>
        <v>M57</v>
      </c>
      <c r="N13" s="5" t="str">
        <f t="shared" si="3"/>
        <v>N57</v>
      </c>
      <c r="O13" s="5" t="str">
        <f t="shared" si="3"/>
        <v>O57</v>
      </c>
      <c r="P13" s="5" t="str">
        <f t="shared" si="3"/>
        <v>P57</v>
      </c>
      <c r="Q13" s="5" t="str">
        <f t="shared" si="3"/>
        <v>Q57</v>
      </c>
      <c r="U13" s="25">
        <v>4.5</v>
      </c>
      <c r="V13" s="25">
        <f t="shared" ca="1" si="0"/>
        <v>2.145788470543869E-2</v>
      </c>
      <c r="AA13" s="25">
        <v>13</v>
      </c>
      <c r="AB13" s="25" t="s">
        <v>122</v>
      </c>
    </row>
    <row r="14" spans="1:28">
      <c r="U14" s="25">
        <v>4.5999999999999996</v>
      </c>
      <c r="V14" s="25">
        <f t="shared" ca="1" si="0"/>
        <v>2.0661558107988309E-2</v>
      </c>
      <c r="AA14" s="25">
        <v>14</v>
      </c>
      <c r="AB14" s="25" t="s">
        <v>123</v>
      </c>
    </row>
    <row r="15" spans="1:28">
      <c r="A15" s="31" t="s">
        <v>127</v>
      </c>
      <c r="B15" s="31">
        <f>C9-C8+1</f>
        <v>37</v>
      </c>
      <c r="C15" s="5" t="str">
        <f t="shared" ref="C15:Q15" si="4">VLOOKUP(C16,$AA1:$AB26,2,FALSE)</f>
        <v>C</v>
      </c>
      <c r="D15" s="5" t="str">
        <f t="shared" si="4"/>
        <v>D</v>
      </c>
      <c r="E15" s="5" t="str">
        <f t="shared" si="4"/>
        <v>E</v>
      </c>
      <c r="F15" s="5" t="str">
        <f t="shared" si="4"/>
        <v>F</v>
      </c>
      <c r="G15" s="5" t="str">
        <f t="shared" si="4"/>
        <v>G</v>
      </c>
      <c r="H15" s="5" t="str">
        <f t="shared" si="4"/>
        <v>H</v>
      </c>
      <c r="I15" s="5" t="str">
        <f t="shared" si="4"/>
        <v>I</v>
      </c>
      <c r="J15" s="5" t="str">
        <f t="shared" si="4"/>
        <v>J</v>
      </c>
      <c r="K15" s="5" t="str">
        <f t="shared" si="4"/>
        <v>K</v>
      </c>
      <c r="L15" s="5" t="str">
        <f t="shared" si="4"/>
        <v>L</v>
      </c>
      <c r="M15" s="5" t="str">
        <f t="shared" si="4"/>
        <v>M</v>
      </c>
      <c r="N15" s="5" t="str">
        <f t="shared" si="4"/>
        <v>N</v>
      </c>
      <c r="O15" s="5" t="str">
        <f t="shared" si="4"/>
        <v>O</v>
      </c>
      <c r="P15" s="5" t="str">
        <f t="shared" si="4"/>
        <v>P</v>
      </c>
      <c r="Q15" s="5" t="str">
        <f t="shared" si="4"/>
        <v>Q</v>
      </c>
      <c r="U15" s="25">
        <v>4.7</v>
      </c>
      <c r="V15" s="25">
        <f t="shared" ca="1" si="0"/>
        <v>2.0164826947336123E-2</v>
      </c>
      <c r="AA15" s="25">
        <v>15</v>
      </c>
      <c r="AB15" s="25" t="s">
        <v>124</v>
      </c>
    </row>
    <row r="16" spans="1:28">
      <c r="A16" s="5"/>
      <c r="C16" s="5">
        <f>COLUMN()</f>
        <v>3</v>
      </c>
      <c r="D16" s="5">
        <f>COLUMN()</f>
        <v>4</v>
      </c>
      <c r="E16" s="5">
        <f>COLUMN()</f>
        <v>5</v>
      </c>
      <c r="F16" s="5">
        <f>COLUMN()</f>
        <v>6</v>
      </c>
      <c r="G16" s="5">
        <f>COLUMN()</f>
        <v>7</v>
      </c>
      <c r="H16" s="5">
        <f>COLUMN()</f>
        <v>8</v>
      </c>
      <c r="I16" s="5">
        <f>COLUMN()</f>
        <v>9</v>
      </c>
      <c r="J16" s="5">
        <f>COLUMN()</f>
        <v>10</v>
      </c>
      <c r="K16" s="5">
        <f>COLUMN()</f>
        <v>11</v>
      </c>
      <c r="L16" s="5">
        <f>COLUMN()</f>
        <v>12</v>
      </c>
      <c r="M16" s="5">
        <f>COLUMN()</f>
        <v>13</v>
      </c>
      <c r="N16" s="5">
        <f>COLUMN()</f>
        <v>14</v>
      </c>
      <c r="O16" s="5">
        <f>COLUMN()</f>
        <v>15</v>
      </c>
      <c r="P16" s="5">
        <f>COLUMN()</f>
        <v>16</v>
      </c>
      <c r="Q16" s="5">
        <f>COLUMN()</f>
        <v>17</v>
      </c>
      <c r="U16" s="25">
        <v>4.8</v>
      </c>
      <c r="V16" s="25">
        <f t="shared" ca="1" si="0"/>
        <v>1.996769122348202E-2</v>
      </c>
      <c r="AA16" s="25">
        <v>16</v>
      </c>
      <c r="AB16" s="25" t="s">
        <v>125</v>
      </c>
    </row>
    <row r="17" spans="1:28">
      <c r="A17" s="31" t="s">
        <v>126</v>
      </c>
      <c r="U17" s="25">
        <v>4.9000000000000004</v>
      </c>
      <c r="V17" s="25">
        <f t="shared" ca="1" si="0"/>
        <v>2.0070150936426001E-2</v>
      </c>
      <c r="AA17" s="25">
        <v>17</v>
      </c>
      <c r="AB17" s="25" t="s">
        <v>128</v>
      </c>
    </row>
    <row r="18" spans="1:28">
      <c r="A18" s="70">
        <v>10000</v>
      </c>
      <c r="B18" s="70">
        <v>1</v>
      </c>
      <c r="C18" s="25">
        <f ca="1">SUM(INDIRECT(C12):INDIRECT(C13))</f>
        <v>36.1</v>
      </c>
      <c r="D18" s="86">
        <f ca="1">SUM(INDIRECT(D12):INDIRECT(D13))</f>
        <v>168.31720000000004</v>
      </c>
      <c r="E18" s="86">
        <f ca="1">SUM(INDIRECT(E12):INDIRECT(E13))</f>
        <v>1.24585808012489</v>
      </c>
      <c r="F18" s="31">
        <f ca="1">SUM(INDIRECT(F12):INDIRECT(F13))</f>
        <v>165.23389</v>
      </c>
      <c r="G18" s="31">
        <f ca="1">SUM(INDIRECT(G12):INDIRECT(G13))</f>
        <v>1.2062272461203976</v>
      </c>
      <c r="H18" s="31">
        <f ca="1">SUM(INDIRECT(H12):INDIRECT(H13))</f>
        <v>786.6503466759998</v>
      </c>
      <c r="I18" s="31">
        <f ca="1">SUM(INDIRECT(I12):INDIRECT(I13))</f>
        <v>3889.9740480384298</v>
      </c>
      <c r="J18" s="31">
        <f ca="1">SUM(INDIRECT(J12):INDIRECT(J13))</f>
        <v>19922.041002993294</v>
      </c>
      <c r="K18" s="31">
        <f ca="1">SUM(INDIRECT(K12):INDIRECT(K13))</f>
        <v>5.4762608466976621</v>
      </c>
      <c r="L18" s="31">
        <f ca="1">SUM(INDIRECT(L12):INDIRECT(L13))</f>
        <v>26.180098424076345</v>
      </c>
      <c r="N18" s="25">
        <f ca="1">SUM(INDIRECT(N12):INDIRECT(N13))</f>
        <v>4.3970945692219847E-4</v>
      </c>
      <c r="O18" s="25">
        <f ca="1">SQRT(SUM(INDIRECT(O12):INDIRECT(O13)))</f>
        <v>112520.59928218093</v>
      </c>
      <c r="P18" s="25">
        <f ca="1">SQRT(SUM(INDIRECT(P12):INDIRECT(P13)))</f>
        <v>48540.897097194298</v>
      </c>
      <c r="Q18" s="25">
        <f ca="1">SQRT(SUM(INDIRECT(Q12):INDIRECT(Q13)))</f>
        <v>5073.7510445886919</v>
      </c>
      <c r="U18" s="25">
        <v>5</v>
      </c>
      <c r="V18" s="25">
        <f t="shared" ca="1" si="0"/>
        <v>2.0472206086168232E-2</v>
      </c>
      <c r="AA18" s="25">
        <v>18</v>
      </c>
      <c r="AB18" s="25" t="s">
        <v>129</v>
      </c>
    </row>
    <row r="19" spans="1:28">
      <c r="A19" s="71" t="s">
        <v>130</v>
      </c>
      <c r="F19" s="72" t="s">
        <v>131</v>
      </c>
      <c r="G19" s="72" t="s">
        <v>132</v>
      </c>
      <c r="H19" s="72" t="s">
        <v>133</v>
      </c>
      <c r="I19" s="72" t="s">
        <v>134</v>
      </c>
      <c r="J19" s="72" t="s">
        <v>135</v>
      </c>
      <c r="K19" s="72" t="s">
        <v>136</v>
      </c>
      <c r="L19" s="72" t="s">
        <v>137</v>
      </c>
      <c r="M19" s="73"/>
      <c r="N19" s="73"/>
      <c r="O19" s="73"/>
      <c r="P19" s="73"/>
      <c r="Q19" s="73"/>
      <c r="U19" s="25">
        <v>5.0999999999999996</v>
      </c>
      <c r="V19" s="25">
        <f t="shared" ca="1" si="0"/>
        <v>2.1173856672708602E-2</v>
      </c>
      <c r="AA19" s="25">
        <v>19</v>
      </c>
      <c r="AB19" s="25" t="s">
        <v>138</v>
      </c>
    </row>
    <row r="20" spans="1:28" ht="15" thickBot="1">
      <c r="A20" s="8" t="s">
        <v>139</v>
      </c>
      <c r="B20" s="8" t="s">
        <v>140</v>
      </c>
      <c r="C20" s="8" t="s">
        <v>161</v>
      </c>
      <c r="D20" s="8" t="s">
        <v>139</v>
      </c>
      <c r="E20" s="8" t="s">
        <v>140</v>
      </c>
      <c r="F20" s="8" t="s">
        <v>162</v>
      </c>
      <c r="G20" s="8" t="s">
        <v>163</v>
      </c>
      <c r="H20" s="8" t="s">
        <v>171</v>
      </c>
      <c r="I20" s="8" t="s">
        <v>172</v>
      </c>
      <c r="J20" s="8" t="s">
        <v>173</v>
      </c>
      <c r="K20" s="8" t="s">
        <v>164</v>
      </c>
      <c r="L20" s="8" t="s">
        <v>174</v>
      </c>
      <c r="M20" s="74" t="s">
        <v>141</v>
      </c>
      <c r="N20" s="8" t="s">
        <v>142</v>
      </c>
      <c r="O20" s="8" t="s">
        <v>143</v>
      </c>
      <c r="P20" s="8" t="s">
        <v>144</v>
      </c>
      <c r="Q20" s="8" t="s">
        <v>145</v>
      </c>
      <c r="R20" s="48" t="s">
        <v>146</v>
      </c>
      <c r="U20" s="25">
        <v>5.2</v>
      </c>
      <c r="V20" s="25">
        <f t="shared" ca="1" si="0"/>
        <v>2.2175102696046889E-2</v>
      </c>
      <c r="AA20" s="25">
        <v>20</v>
      </c>
      <c r="AB20" s="25" t="s">
        <v>147</v>
      </c>
    </row>
    <row r="21" spans="1:28">
      <c r="A21" s="75">
        <v>34259</v>
      </c>
      <c r="B21" s="75">
        <v>4.4034260004991665E-2</v>
      </c>
      <c r="C21" s="87">
        <v>0.1</v>
      </c>
      <c r="D21" s="76">
        <f t="shared" ref="D21:D84" si="5">A21/A$18</f>
        <v>3.4258999999999999</v>
      </c>
      <c r="E21" s="76">
        <f t="shared" ref="E21:E84" si="6">B21/B$18</f>
        <v>4.4034260004991665E-2</v>
      </c>
      <c r="F21" s="41">
        <f t="shared" ref="F21:F84" si="7">$C21*D21</f>
        <v>0.34259000000000001</v>
      </c>
      <c r="G21" s="41">
        <f t="shared" ref="G21:G84" si="8">$C21*E21</f>
        <v>4.4034260004991669E-3</v>
      </c>
      <c r="H21" s="41">
        <f t="shared" ref="H21:H84" si="9">C21*D21*D21</f>
        <v>1.173679081</v>
      </c>
      <c r="I21" s="41">
        <f t="shared" ref="I21:I84" si="10">C21*D21*D21*D21</f>
        <v>4.0209071635978999</v>
      </c>
      <c r="J21" s="41">
        <f t="shared" ref="J21:J84" si="11">C21*D21*D21*D21*D21</f>
        <v>13.775225851770045</v>
      </c>
      <c r="K21" s="41">
        <f t="shared" ref="K21:K84" si="12">C21*E21*D21</f>
        <v>1.5085697135110095E-2</v>
      </c>
      <c r="L21" s="41">
        <f t="shared" ref="L21:L84" si="13">C21*E21*D21*D21</f>
        <v>5.1682089815173672E-2</v>
      </c>
      <c r="M21" s="41">
        <f t="shared" ref="M21:M84" ca="1" si="14">+E$4+E$5*D21+E$6*D21^2</f>
        <v>4.8902231089574616E-2</v>
      </c>
      <c r="N21" s="41">
        <f t="shared" ref="N21:N84" ca="1" si="15">C21*(M21-E21)^2</f>
        <v>2.3697142480335708E-6</v>
      </c>
      <c r="O21" s="88">
        <f t="shared" ref="O21:O84" ca="1" si="16">(C21*O$1-O$2*F21+O$3*H21)^2</f>
        <v>7172541.7545319945</v>
      </c>
      <c r="P21" s="41">
        <f t="shared" ref="P21:P84" ca="1" si="17">(-C21*O$2+O$4*F21-O$5*H21)^2</f>
        <v>1104896.1258739592</v>
      </c>
      <c r="Q21" s="41">
        <f t="shared" ref="Q21:Q84" ca="1" si="18">+(C21*O$3-F21*O$5+H21*O$6)^2</f>
        <v>10177.456821056461</v>
      </c>
      <c r="R21" s="25">
        <f t="shared" ref="R21:R84" ca="1" si="19">+E21-M21</f>
        <v>-4.8679710845829505E-3</v>
      </c>
      <c r="U21" s="25">
        <v>5.3</v>
      </c>
      <c r="V21" s="25">
        <f t="shared" ca="1" si="0"/>
        <v>2.3475944156183481E-2</v>
      </c>
      <c r="AA21" s="25">
        <v>21</v>
      </c>
      <c r="AB21" s="25" t="s">
        <v>158</v>
      </c>
    </row>
    <row r="22" spans="1:28">
      <c r="A22" s="75">
        <v>34259</v>
      </c>
      <c r="B22" s="75">
        <v>4.4034260004991665E-2</v>
      </c>
      <c r="C22" s="75">
        <v>1</v>
      </c>
      <c r="D22" s="76">
        <f t="shared" si="5"/>
        <v>3.4258999999999999</v>
      </c>
      <c r="E22" s="76">
        <f t="shared" si="6"/>
        <v>4.4034260004991665E-2</v>
      </c>
      <c r="F22" s="41">
        <f t="shared" si="7"/>
        <v>3.4258999999999999</v>
      </c>
      <c r="G22" s="41">
        <f t="shared" si="8"/>
        <v>4.4034260004991665E-2</v>
      </c>
      <c r="H22" s="41">
        <f t="shared" si="9"/>
        <v>11.73679081</v>
      </c>
      <c r="I22" s="41">
        <f t="shared" si="10"/>
        <v>40.209071635979001</v>
      </c>
      <c r="J22" s="41">
        <f t="shared" si="11"/>
        <v>137.75225851770045</v>
      </c>
      <c r="K22" s="41">
        <f t="shared" si="12"/>
        <v>0.15085697135110093</v>
      </c>
      <c r="L22" s="41">
        <f t="shared" si="13"/>
        <v>0.51682089815173671</v>
      </c>
      <c r="M22" s="41">
        <f t="shared" ca="1" si="14"/>
        <v>4.8902231089574616E-2</v>
      </c>
      <c r="N22" s="41">
        <f t="shared" ca="1" si="15"/>
        <v>2.3697142480335707E-5</v>
      </c>
      <c r="O22" s="88">
        <f t="shared" ca="1" si="16"/>
        <v>717254175.4531976</v>
      </c>
      <c r="P22" s="41">
        <f t="shared" ca="1" si="17"/>
        <v>110489612.58739629</v>
      </c>
      <c r="Q22" s="41">
        <f t="shared" ca="1" si="18"/>
        <v>1017745.6821056469</v>
      </c>
      <c r="R22" s="25">
        <f t="shared" ca="1" si="19"/>
        <v>-4.8679710845829505E-3</v>
      </c>
      <c r="U22" s="25">
        <v>5.4</v>
      </c>
      <c r="V22" s="25">
        <f t="shared" ca="1" si="0"/>
        <v>2.5076381053118213E-2</v>
      </c>
      <c r="AA22" s="25">
        <v>22</v>
      </c>
      <c r="AB22" s="25" t="s">
        <v>148</v>
      </c>
    </row>
    <row r="23" spans="1:28">
      <c r="A23" s="75">
        <v>34328.5</v>
      </c>
      <c r="B23" s="75">
        <v>5.0242990000697318E-2</v>
      </c>
      <c r="C23" s="75">
        <v>1</v>
      </c>
      <c r="D23" s="76">
        <f t="shared" si="5"/>
        <v>3.4328500000000002</v>
      </c>
      <c r="E23" s="76">
        <f t="shared" si="6"/>
        <v>5.0242990000697318E-2</v>
      </c>
      <c r="F23" s="41">
        <f t="shared" si="7"/>
        <v>3.4328500000000002</v>
      </c>
      <c r="G23" s="41">
        <f t="shared" si="8"/>
        <v>5.0242990000697318E-2</v>
      </c>
      <c r="H23" s="41">
        <f t="shared" si="9"/>
        <v>11.784459122500001</v>
      </c>
      <c r="I23" s="41">
        <f t="shared" si="10"/>
        <v>40.45428049867413</v>
      </c>
      <c r="J23" s="41">
        <f t="shared" si="11"/>
        <v>138.87347680987349</v>
      </c>
      <c r="K23" s="41">
        <f t="shared" si="12"/>
        <v>0.1724766482238938</v>
      </c>
      <c r="L23" s="41">
        <f t="shared" si="13"/>
        <v>0.59208646185539382</v>
      </c>
      <c r="M23" s="41">
        <f t="shared" ca="1" si="14"/>
        <v>4.8613551166280244E-2</v>
      </c>
      <c r="N23" s="41">
        <f t="shared" ca="1" si="15"/>
        <v>2.6550709151064727E-6</v>
      </c>
      <c r="O23" s="88">
        <f t="shared" ca="1" si="16"/>
        <v>692320618.47622776</v>
      </c>
      <c r="P23" s="41">
        <f t="shared" ca="1" si="17"/>
        <v>106333912.39623031</v>
      </c>
      <c r="Q23" s="41">
        <f t="shared" ca="1" si="18"/>
        <v>977064.23910210875</v>
      </c>
      <c r="R23" s="25">
        <f t="shared" ca="1" si="19"/>
        <v>1.629438834417074E-3</v>
      </c>
      <c r="U23" s="25">
        <v>5.5</v>
      </c>
      <c r="V23" s="25">
        <f t="shared" ca="1" si="0"/>
        <v>2.6976413386851028E-2</v>
      </c>
      <c r="AA23" s="25">
        <v>23</v>
      </c>
      <c r="AB23" s="25" t="s">
        <v>149</v>
      </c>
    </row>
    <row r="24" spans="1:28">
      <c r="A24" s="75">
        <v>34821</v>
      </c>
      <c r="B24" s="75">
        <v>5.2196940006979275E-2</v>
      </c>
      <c r="C24" s="75">
        <v>1</v>
      </c>
      <c r="D24" s="76">
        <f t="shared" si="5"/>
        <v>3.4821</v>
      </c>
      <c r="E24" s="76">
        <f t="shared" si="6"/>
        <v>5.2196940006979275E-2</v>
      </c>
      <c r="F24" s="41">
        <f t="shared" si="7"/>
        <v>3.4821</v>
      </c>
      <c r="G24" s="41">
        <f t="shared" si="8"/>
        <v>5.2196940006979275E-2</v>
      </c>
      <c r="H24" s="41">
        <f t="shared" si="9"/>
        <v>12.125020409999999</v>
      </c>
      <c r="I24" s="41">
        <f t="shared" si="10"/>
        <v>42.220533569661001</v>
      </c>
      <c r="J24" s="41">
        <f t="shared" si="11"/>
        <v>147.01611994291656</v>
      </c>
      <c r="K24" s="41">
        <f t="shared" si="12"/>
        <v>0.18175496479830253</v>
      </c>
      <c r="L24" s="41">
        <f t="shared" si="13"/>
        <v>0.63288896292416918</v>
      </c>
      <c r="M24" s="41">
        <f t="shared" ca="1" si="14"/>
        <v>4.6609331456940628E-2</v>
      </c>
      <c r="N24" s="41">
        <f t="shared" ca="1" si="15"/>
        <v>3.1221369308464999E-5</v>
      </c>
      <c r="O24" s="88">
        <f t="shared" ca="1" si="16"/>
        <v>531320513.25396919</v>
      </c>
      <c r="P24" s="41">
        <f t="shared" ca="1" si="17"/>
        <v>79682890.627698258</v>
      </c>
      <c r="Q24" s="41">
        <f t="shared" ca="1" si="18"/>
        <v>717684.70339234115</v>
      </c>
      <c r="R24" s="25">
        <f t="shared" ca="1" si="19"/>
        <v>5.5876085500386474E-3</v>
      </c>
      <c r="U24" s="25">
        <v>5.6</v>
      </c>
      <c r="V24" s="25">
        <f t="shared" ca="1" si="0"/>
        <v>2.9176041157382038E-2</v>
      </c>
      <c r="AA24" s="25">
        <v>24</v>
      </c>
      <c r="AB24" s="25" t="s">
        <v>139</v>
      </c>
    </row>
    <row r="25" spans="1:28">
      <c r="A25" s="75">
        <v>34857</v>
      </c>
      <c r="B25" s="75">
        <v>5.8153980004135519E-2</v>
      </c>
      <c r="C25" s="75">
        <v>1</v>
      </c>
      <c r="D25" s="76">
        <f t="shared" si="5"/>
        <v>3.4857</v>
      </c>
      <c r="E25" s="76">
        <f t="shared" si="6"/>
        <v>5.8153980004135519E-2</v>
      </c>
      <c r="F25" s="41">
        <f t="shared" si="7"/>
        <v>3.4857</v>
      </c>
      <c r="G25" s="41">
        <f t="shared" si="8"/>
        <v>5.8153980004135519E-2</v>
      </c>
      <c r="H25" s="41">
        <f t="shared" si="9"/>
        <v>12.15010449</v>
      </c>
      <c r="I25" s="41">
        <f t="shared" si="10"/>
        <v>42.351619220793005</v>
      </c>
      <c r="J25" s="41">
        <f t="shared" si="11"/>
        <v>147.62503911791816</v>
      </c>
      <c r="K25" s="41">
        <f t="shared" si="12"/>
        <v>0.20270732810041517</v>
      </c>
      <c r="L25" s="41">
        <f t="shared" si="13"/>
        <v>0.70657693355961715</v>
      </c>
      <c r="M25" s="41">
        <f t="shared" ca="1" si="14"/>
        <v>4.6465680169171047E-2</v>
      </c>
      <c r="N25" s="41">
        <f t="shared" ca="1" si="15"/>
        <v>1.366163530320305E-4</v>
      </c>
      <c r="O25" s="88">
        <f t="shared" ca="1" si="16"/>
        <v>520594219.71439773</v>
      </c>
      <c r="P25" s="41">
        <f t="shared" ca="1" si="17"/>
        <v>77920413.046765655</v>
      </c>
      <c r="Q25" s="41">
        <f t="shared" ca="1" si="18"/>
        <v>700640.13768173754</v>
      </c>
      <c r="R25" s="25">
        <f t="shared" ca="1" si="19"/>
        <v>1.1688299834964472E-2</v>
      </c>
      <c r="U25" s="25">
        <v>5.7</v>
      </c>
      <c r="V25" s="25">
        <f t="shared" ca="1" si="0"/>
        <v>3.1675264364711131E-2</v>
      </c>
      <c r="AA25" s="25">
        <v>25</v>
      </c>
      <c r="AB25" s="25" t="s">
        <v>140</v>
      </c>
    </row>
    <row r="26" spans="1:28">
      <c r="A26" s="75">
        <v>34878.5</v>
      </c>
      <c r="B26" s="75">
        <v>5.1419990006252192E-2</v>
      </c>
      <c r="C26" s="75">
        <v>1</v>
      </c>
      <c r="D26" s="76">
        <f t="shared" si="5"/>
        <v>3.4878499999999999</v>
      </c>
      <c r="E26" s="76">
        <f t="shared" si="6"/>
        <v>5.1419990006252192E-2</v>
      </c>
      <c r="F26" s="41">
        <f t="shared" si="7"/>
        <v>3.4878499999999999</v>
      </c>
      <c r="G26" s="41">
        <f t="shared" si="8"/>
        <v>5.1419990006252192E-2</v>
      </c>
      <c r="H26" s="41">
        <f t="shared" si="9"/>
        <v>12.165097622499999</v>
      </c>
      <c r="I26" s="41">
        <f t="shared" si="10"/>
        <v>42.430035742636619</v>
      </c>
      <c r="J26" s="41">
        <f t="shared" si="11"/>
        <v>147.98960016495514</v>
      </c>
      <c r="K26" s="41">
        <f t="shared" si="12"/>
        <v>0.1793452121433067</v>
      </c>
      <c r="L26" s="41">
        <f t="shared" si="13"/>
        <v>0.6255291981740323</v>
      </c>
      <c r="M26" s="41">
        <f t="shared" ca="1" si="14"/>
        <v>4.638007361529356E-2</v>
      </c>
      <c r="N26" s="41">
        <f t="shared" ca="1" si="15"/>
        <v>2.540075722785348E-5</v>
      </c>
      <c r="O26" s="88">
        <f t="shared" ca="1" si="16"/>
        <v>514253827.61059386</v>
      </c>
      <c r="P26" s="41">
        <f t="shared" ca="1" si="17"/>
        <v>76879487.861419514</v>
      </c>
      <c r="Q26" s="41">
        <f t="shared" ca="1" si="18"/>
        <v>690580.95747833233</v>
      </c>
      <c r="R26" s="25">
        <f t="shared" ca="1" si="19"/>
        <v>5.039916390958632E-3</v>
      </c>
      <c r="U26" s="25">
        <v>5.8</v>
      </c>
      <c r="V26" s="25">
        <f t="shared" ca="1" si="0"/>
        <v>3.4474083008838474E-2</v>
      </c>
      <c r="AA26" s="25">
        <v>26</v>
      </c>
      <c r="AB26" s="25" t="s">
        <v>150</v>
      </c>
    </row>
    <row r="27" spans="1:28">
      <c r="A27" s="75">
        <v>34902.5</v>
      </c>
      <c r="B27" s="75">
        <v>4.5391350009595044E-2</v>
      </c>
      <c r="C27" s="75">
        <v>1</v>
      </c>
      <c r="D27" s="76">
        <f t="shared" si="5"/>
        <v>3.4902500000000001</v>
      </c>
      <c r="E27" s="76">
        <f t="shared" si="6"/>
        <v>4.5391350009595044E-2</v>
      </c>
      <c r="F27" s="41">
        <f t="shared" si="7"/>
        <v>3.4902500000000001</v>
      </c>
      <c r="G27" s="41">
        <f t="shared" si="8"/>
        <v>4.5391350009595044E-2</v>
      </c>
      <c r="H27" s="41">
        <f t="shared" si="9"/>
        <v>12.181845062500001</v>
      </c>
      <c r="I27" s="41">
        <f t="shared" si="10"/>
        <v>42.517684729390631</v>
      </c>
      <c r="J27" s="41">
        <f t="shared" si="11"/>
        <v>148.39734912675564</v>
      </c>
      <c r="K27" s="41">
        <f t="shared" si="12"/>
        <v>0.15842715937098911</v>
      </c>
      <c r="L27" s="41">
        <f t="shared" si="13"/>
        <v>0.55295039299459481</v>
      </c>
      <c r="M27" s="41">
        <f t="shared" ca="1" si="14"/>
        <v>4.628467639007372E-2</v>
      </c>
      <c r="N27" s="41">
        <f t="shared" ca="1" si="15"/>
        <v>7.9803202205913257E-7</v>
      </c>
      <c r="O27" s="88">
        <f t="shared" ca="1" si="16"/>
        <v>507233839.99617368</v>
      </c>
      <c r="P27" s="41">
        <f t="shared" ca="1" si="17"/>
        <v>75727778.096710309</v>
      </c>
      <c r="Q27" s="41">
        <f t="shared" ca="1" si="18"/>
        <v>679457.74423178739</v>
      </c>
      <c r="R27" s="25">
        <f t="shared" ca="1" si="19"/>
        <v>-8.9332638047867619E-4</v>
      </c>
      <c r="U27" s="25">
        <v>5.9</v>
      </c>
      <c r="V27" s="25">
        <f t="shared" ca="1" si="0"/>
        <v>3.7572497089763734E-2</v>
      </c>
    </row>
    <row r="28" spans="1:28">
      <c r="A28" s="75">
        <v>36869.5</v>
      </c>
      <c r="B28" s="75">
        <v>3.5870730003807694E-2</v>
      </c>
      <c r="C28" s="75">
        <v>1</v>
      </c>
      <c r="D28" s="76">
        <f t="shared" si="5"/>
        <v>3.6869499999999999</v>
      </c>
      <c r="E28" s="76">
        <f t="shared" si="6"/>
        <v>3.5870730003807694E-2</v>
      </c>
      <c r="F28" s="41">
        <f t="shared" si="7"/>
        <v>3.6869499999999999</v>
      </c>
      <c r="G28" s="41">
        <f t="shared" si="8"/>
        <v>3.5870730003807694E-2</v>
      </c>
      <c r="H28" s="41">
        <f t="shared" si="9"/>
        <v>13.593600302500001</v>
      </c>
      <c r="I28" s="41">
        <f t="shared" si="10"/>
        <v>50.118924635302378</v>
      </c>
      <c r="J28" s="41">
        <f t="shared" si="11"/>
        <v>184.78596918412811</v>
      </c>
      <c r="K28" s="41">
        <f t="shared" si="12"/>
        <v>0.13225358798753878</v>
      </c>
      <c r="L28" s="41">
        <f t="shared" si="13"/>
        <v>0.48761236623065607</v>
      </c>
      <c r="M28" s="41">
        <f t="shared" ca="1" si="14"/>
        <v>3.9052731161603821E-2</v>
      </c>
      <c r="N28" s="41">
        <f t="shared" ca="1" si="15"/>
        <v>1.0125131368215894E-5</v>
      </c>
      <c r="O28" s="88">
        <f t="shared" ca="1" si="16"/>
        <v>115135187.88207111</v>
      </c>
      <c r="P28" s="41">
        <f t="shared" ca="1" si="17"/>
        <v>13751312.96377781</v>
      </c>
      <c r="Q28" s="41">
        <f t="shared" ca="1" si="18"/>
        <v>100153.22749494413</v>
      </c>
      <c r="R28" s="25">
        <f t="shared" ca="1" si="19"/>
        <v>-3.1820011577961271E-3</v>
      </c>
      <c r="U28" s="25">
        <v>6.1</v>
      </c>
      <c r="V28" s="25">
        <f t="shared" ca="1" si="0"/>
        <v>4.4668111562008894E-2</v>
      </c>
    </row>
    <row r="29" spans="1:28">
      <c r="A29" s="75">
        <v>36872</v>
      </c>
      <c r="B29" s="75">
        <v>3.7256080002407543E-2</v>
      </c>
      <c r="C29" s="75">
        <v>1</v>
      </c>
      <c r="D29" s="76">
        <f t="shared" si="5"/>
        <v>3.6871999999999998</v>
      </c>
      <c r="E29" s="76">
        <f t="shared" si="6"/>
        <v>3.7256080002407543E-2</v>
      </c>
      <c r="F29" s="41">
        <f t="shared" si="7"/>
        <v>3.6871999999999998</v>
      </c>
      <c r="G29" s="41">
        <f t="shared" si="8"/>
        <v>3.7256080002407543E-2</v>
      </c>
      <c r="H29" s="41">
        <f t="shared" si="9"/>
        <v>13.595443839999998</v>
      </c>
      <c r="I29" s="41">
        <f t="shared" si="10"/>
        <v>50.129120526847991</v>
      </c>
      <c r="J29" s="41">
        <f t="shared" si="11"/>
        <v>184.83609320659392</v>
      </c>
      <c r="K29" s="41">
        <f t="shared" si="12"/>
        <v>0.13737061818487709</v>
      </c>
      <c r="L29" s="41">
        <f t="shared" si="13"/>
        <v>0.50651294337127872</v>
      </c>
      <c r="M29" s="41">
        <f t="shared" ca="1" si="14"/>
        <v>3.9044277135302674E-2</v>
      </c>
      <c r="N29" s="41">
        <f t="shared" ca="1" si="15"/>
        <v>3.197648986094366E-6</v>
      </c>
      <c r="O29" s="88">
        <f t="shared" ca="1" si="16"/>
        <v>114839047.76770753</v>
      </c>
      <c r="P29" s="41">
        <f t="shared" ca="1" si="17"/>
        <v>13708088.290159192</v>
      </c>
      <c r="Q29" s="41">
        <f t="shared" ca="1" si="18"/>
        <v>99779.211692161174</v>
      </c>
      <c r="R29" s="25">
        <f t="shared" ca="1" si="19"/>
        <v>-1.7881971328951307E-3</v>
      </c>
      <c r="U29" s="25">
        <v>6.2</v>
      </c>
      <c r="V29" s="25">
        <f t="shared" ca="1" si="0"/>
        <v>4.8665311953328794E-2</v>
      </c>
    </row>
    <row r="30" spans="1:28">
      <c r="A30" s="75">
        <v>36876.5</v>
      </c>
      <c r="B30" s="75">
        <v>3.5895709996111691E-2</v>
      </c>
      <c r="C30" s="75">
        <v>1</v>
      </c>
      <c r="D30" s="76">
        <f t="shared" si="5"/>
        <v>3.6876500000000001</v>
      </c>
      <c r="E30" s="76">
        <f t="shared" si="6"/>
        <v>3.5895709996111691E-2</v>
      </c>
      <c r="F30" s="41">
        <f t="shared" si="7"/>
        <v>3.6876500000000001</v>
      </c>
      <c r="G30" s="41">
        <f t="shared" si="8"/>
        <v>3.5895709996111691E-2</v>
      </c>
      <c r="H30" s="41">
        <f t="shared" si="9"/>
        <v>13.598762522500001</v>
      </c>
      <c r="I30" s="41">
        <f t="shared" si="10"/>
        <v>50.14747661609713</v>
      </c>
      <c r="J30" s="41">
        <f t="shared" si="11"/>
        <v>184.92634214335058</v>
      </c>
      <c r="K30" s="41">
        <f t="shared" si="12"/>
        <v>0.13237081496716127</v>
      </c>
      <c r="L30" s="41">
        <f t="shared" si="13"/>
        <v>0.48813723581365226</v>
      </c>
      <c r="M30" s="41">
        <f t="shared" ca="1" si="14"/>
        <v>3.9029064606588865E-2</v>
      </c>
      <c r="N30" s="41">
        <f t="shared" ca="1" si="15"/>
        <v>9.8179111149985611E-6</v>
      </c>
      <c r="O30" s="88">
        <f t="shared" ca="1" si="16"/>
        <v>114307117.7743673</v>
      </c>
      <c r="P30" s="41">
        <f t="shared" ca="1" si="17"/>
        <v>13630479.640148045</v>
      </c>
      <c r="Q30" s="41">
        <f t="shared" ca="1" si="18"/>
        <v>99107.963771702009</v>
      </c>
      <c r="R30" s="25">
        <f t="shared" ca="1" si="19"/>
        <v>-3.1333546104771737E-3</v>
      </c>
      <c r="U30" s="25">
        <v>6.3</v>
      </c>
      <c r="V30" s="25">
        <f t="shared" ca="1" si="0"/>
        <v>5.2962107781446721E-2</v>
      </c>
    </row>
    <row r="31" spans="1:28">
      <c r="A31" s="75">
        <v>36879</v>
      </c>
      <c r="B31" s="75">
        <v>3.6991059998399578E-2</v>
      </c>
      <c r="C31" s="75">
        <v>1</v>
      </c>
      <c r="D31" s="76">
        <f t="shared" si="5"/>
        <v>3.6879</v>
      </c>
      <c r="E31" s="76">
        <f t="shared" si="6"/>
        <v>3.6991059998399578E-2</v>
      </c>
      <c r="F31" s="41">
        <f t="shared" si="7"/>
        <v>3.6879</v>
      </c>
      <c r="G31" s="41">
        <f t="shared" si="8"/>
        <v>3.6991059998399578E-2</v>
      </c>
      <c r="H31" s="41">
        <f t="shared" si="9"/>
        <v>13.600606409999999</v>
      </c>
      <c r="I31" s="41">
        <f t="shared" si="10"/>
        <v>50.157676379438996</v>
      </c>
      <c r="J31" s="41">
        <f t="shared" si="11"/>
        <v>184.97649471973307</v>
      </c>
      <c r="K31" s="41">
        <f t="shared" si="12"/>
        <v>0.13641933016809779</v>
      </c>
      <c r="L31" s="41">
        <f t="shared" si="13"/>
        <v>0.50310084772692787</v>
      </c>
      <c r="M31" s="41">
        <f t="shared" ca="1" si="14"/>
        <v>3.9020615823207844E-2</v>
      </c>
      <c r="N31" s="41">
        <f t="shared" ca="1" si="15"/>
        <v>4.1190968460131594E-6</v>
      </c>
      <c r="O31" s="88">
        <f t="shared" ca="1" si="16"/>
        <v>114012224.12332895</v>
      </c>
      <c r="P31" s="41">
        <f t="shared" ca="1" si="17"/>
        <v>13587472.399405221</v>
      </c>
      <c r="Q31" s="41">
        <f t="shared" ca="1" si="18"/>
        <v>98736.147689989331</v>
      </c>
      <c r="R31" s="25">
        <f t="shared" ca="1" si="19"/>
        <v>-2.0295558248082657E-3</v>
      </c>
      <c r="U31" s="25">
        <v>6.4</v>
      </c>
      <c r="V31" s="25">
        <f t="shared" ca="1" si="0"/>
        <v>5.7558499046362788E-2</v>
      </c>
    </row>
    <row r="32" spans="1:28">
      <c r="A32" s="75">
        <v>36879</v>
      </c>
      <c r="B32" s="75">
        <v>3.7041060000774451E-2</v>
      </c>
      <c r="C32" s="75">
        <v>1</v>
      </c>
      <c r="D32" s="76">
        <f t="shared" si="5"/>
        <v>3.6879</v>
      </c>
      <c r="E32" s="76">
        <f t="shared" si="6"/>
        <v>3.7041060000774451E-2</v>
      </c>
      <c r="F32" s="41">
        <f t="shared" si="7"/>
        <v>3.6879</v>
      </c>
      <c r="G32" s="41">
        <f t="shared" si="8"/>
        <v>3.7041060000774451E-2</v>
      </c>
      <c r="H32" s="41">
        <f t="shared" si="9"/>
        <v>13.600606409999999</v>
      </c>
      <c r="I32" s="41">
        <f t="shared" si="10"/>
        <v>50.157676379438996</v>
      </c>
      <c r="J32" s="41">
        <f t="shared" si="11"/>
        <v>184.97649471973307</v>
      </c>
      <c r="K32" s="41">
        <f t="shared" si="12"/>
        <v>0.13660372517685609</v>
      </c>
      <c r="L32" s="41">
        <f t="shared" si="13"/>
        <v>0.5037808780797276</v>
      </c>
      <c r="M32" s="41">
        <f t="shared" ca="1" si="14"/>
        <v>3.9020615823207844E-2</v>
      </c>
      <c r="N32" s="41">
        <f t="shared" ca="1" si="15"/>
        <v>3.9186412541299476E-6</v>
      </c>
      <c r="O32" s="88">
        <f t="shared" ca="1" si="16"/>
        <v>114012224.12332895</v>
      </c>
      <c r="P32" s="41">
        <f t="shared" ca="1" si="17"/>
        <v>13587472.399405221</v>
      </c>
      <c r="Q32" s="41">
        <f t="shared" ca="1" si="18"/>
        <v>98736.147689989331</v>
      </c>
      <c r="R32" s="25">
        <f t="shared" ca="1" si="19"/>
        <v>-1.9795558224333931E-3</v>
      </c>
    </row>
    <row r="33" spans="1:18">
      <c r="A33" s="75">
        <v>38537</v>
      </c>
      <c r="B33" s="75">
        <v>2.892917999997735E-2</v>
      </c>
      <c r="C33" s="75">
        <v>1</v>
      </c>
      <c r="D33" s="76">
        <f t="shared" si="5"/>
        <v>3.8536999999999999</v>
      </c>
      <c r="E33" s="76">
        <f t="shared" si="6"/>
        <v>2.892917999997735E-2</v>
      </c>
      <c r="F33" s="41">
        <f t="shared" si="7"/>
        <v>3.8536999999999999</v>
      </c>
      <c r="G33" s="41">
        <f t="shared" si="8"/>
        <v>2.892917999997735E-2</v>
      </c>
      <c r="H33" s="41">
        <f t="shared" si="9"/>
        <v>14.851003689999999</v>
      </c>
      <c r="I33" s="41">
        <f t="shared" si="10"/>
        <v>57.231312920152995</v>
      </c>
      <c r="J33" s="41">
        <f t="shared" si="11"/>
        <v>220.55231060039358</v>
      </c>
      <c r="K33" s="41">
        <f t="shared" si="12"/>
        <v>0.1114843809659127</v>
      </c>
      <c r="L33" s="41">
        <f t="shared" si="13"/>
        <v>0.42962735892833775</v>
      </c>
      <c r="M33" s="41">
        <f t="shared" ca="1" si="14"/>
        <v>3.3829792131660652E-2</v>
      </c>
      <c r="N33" s="41">
        <f t="shared" ca="1" si="15"/>
        <v>2.4015999265201556E-5</v>
      </c>
      <c r="O33" s="88">
        <f t="shared" ca="1" si="16"/>
        <v>4772016.6614306029</v>
      </c>
      <c r="P33" s="41">
        <f t="shared" ca="1" si="17"/>
        <v>11640.892747666572</v>
      </c>
      <c r="Q33" s="41">
        <f t="shared" ca="1" si="18"/>
        <v>2267.3330546747861</v>
      </c>
      <c r="R33" s="25">
        <f t="shared" ca="1" si="19"/>
        <v>-4.9006121316833018E-3</v>
      </c>
    </row>
    <row r="34" spans="1:18">
      <c r="A34" s="75">
        <v>38539.5</v>
      </c>
      <c r="B34" s="75">
        <v>2.9134530006558634E-2</v>
      </c>
      <c r="C34" s="75">
        <v>1</v>
      </c>
      <c r="D34" s="76">
        <f t="shared" si="5"/>
        <v>3.8539500000000002</v>
      </c>
      <c r="E34" s="76">
        <f t="shared" si="6"/>
        <v>2.9134530006558634E-2</v>
      </c>
      <c r="F34" s="41">
        <f t="shared" si="7"/>
        <v>3.8539500000000002</v>
      </c>
      <c r="G34" s="41">
        <f t="shared" si="8"/>
        <v>2.9134530006558634E-2</v>
      </c>
      <c r="H34" s="41">
        <f t="shared" si="9"/>
        <v>14.852930602500001</v>
      </c>
      <c r="I34" s="41">
        <f t="shared" si="10"/>
        <v>57.242451895504878</v>
      </c>
      <c r="J34" s="41">
        <f t="shared" si="11"/>
        <v>220.60954748268102</v>
      </c>
      <c r="K34" s="41">
        <f t="shared" si="12"/>
        <v>0.11228302191877665</v>
      </c>
      <c r="L34" s="41">
        <f t="shared" si="13"/>
        <v>0.43273315232386927</v>
      </c>
      <c r="M34" s="41">
        <f t="shared" ca="1" si="14"/>
        <v>3.3822587043836727E-2</v>
      </c>
      <c r="N34" s="41">
        <f t="shared" ca="1" si="15"/>
        <v>2.1977878784772649E-5</v>
      </c>
      <c r="O34" s="88">
        <f t="shared" ca="1" si="16"/>
        <v>4720546.8528405754</v>
      </c>
      <c r="P34" s="41">
        <f t="shared" ca="1" si="17"/>
        <v>10594.841281503855</v>
      </c>
      <c r="Q34" s="41">
        <f t="shared" ca="1" si="18"/>
        <v>2315.2097272039755</v>
      </c>
      <c r="R34" s="25">
        <f t="shared" ca="1" si="19"/>
        <v>-4.6880570372780928E-3</v>
      </c>
    </row>
    <row r="35" spans="1:18">
      <c r="A35" s="75">
        <v>38542</v>
      </c>
      <c r="B35" s="75">
        <v>2.9739880003035069E-2</v>
      </c>
      <c r="C35" s="75">
        <v>1</v>
      </c>
      <c r="D35" s="76">
        <f t="shared" si="5"/>
        <v>3.8542000000000001</v>
      </c>
      <c r="E35" s="76">
        <f t="shared" si="6"/>
        <v>2.9739880003035069E-2</v>
      </c>
      <c r="F35" s="41">
        <f t="shared" si="7"/>
        <v>3.8542000000000001</v>
      </c>
      <c r="G35" s="41">
        <f t="shared" si="8"/>
        <v>2.9739880003035069E-2</v>
      </c>
      <c r="H35" s="41">
        <f t="shared" si="9"/>
        <v>14.854857640000001</v>
      </c>
      <c r="I35" s="41">
        <f t="shared" si="10"/>
        <v>57.253592316088003</v>
      </c>
      <c r="J35" s="41">
        <f t="shared" si="11"/>
        <v>220.6667955046664</v>
      </c>
      <c r="K35" s="41">
        <f t="shared" si="12"/>
        <v>0.11462344550769776</v>
      </c>
      <c r="L35" s="41">
        <f t="shared" si="13"/>
        <v>0.4417816836757687</v>
      </c>
      <c r="M35" s="41">
        <f t="shared" ca="1" si="14"/>
        <v>3.381538382848423E-2</v>
      </c>
      <c r="N35" s="41">
        <f t="shared" ca="1" si="15"/>
        <v>1.6609731431250751E-5</v>
      </c>
      <c r="O35" s="88">
        <f t="shared" ca="1" si="16"/>
        <v>4669369.0527971853</v>
      </c>
      <c r="P35" s="41">
        <f t="shared" ca="1" si="17"/>
        <v>9598.2830841099749</v>
      </c>
      <c r="Q35" s="41">
        <f t="shared" ca="1" si="18"/>
        <v>2363.5732917262876</v>
      </c>
      <c r="R35" s="25">
        <f t="shared" ca="1" si="19"/>
        <v>-4.0755038254491616E-3</v>
      </c>
    </row>
    <row r="36" spans="1:18">
      <c r="A36" s="75">
        <v>42956.5</v>
      </c>
      <c r="B36" s="75">
        <v>2.5946910005586687E-2</v>
      </c>
      <c r="C36" s="75">
        <v>1</v>
      </c>
      <c r="D36" s="76">
        <f t="shared" si="5"/>
        <v>4.2956500000000002</v>
      </c>
      <c r="E36" s="76">
        <f t="shared" si="6"/>
        <v>2.5946910005586687E-2</v>
      </c>
      <c r="F36" s="41">
        <f t="shared" si="7"/>
        <v>4.2956500000000002</v>
      </c>
      <c r="G36" s="41">
        <f t="shared" si="8"/>
        <v>2.5946910005586687E-2</v>
      </c>
      <c r="H36" s="41">
        <f t="shared" si="9"/>
        <v>18.452608922500001</v>
      </c>
      <c r="I36" s="41">
        <f t="shared" si="10"/>
        <v>79.265949517937131</v>
      </c>
      <c r="J36" s="41">
        <f t="shared" si="11"/>
        <v>340.49877604672668</v>
      </c>
      <c r="K36" s="41">
        <f t="shared" si="12"/>
        <v>0.11145884396549846</v>
      </c>
      <c r="L36" s="41">
        <f t="shared" si="13"/>
        <v>0.4787881830803935</v>
      </c>
      <c r="M36" s="41">
        <f t="shared" ca="1" si="14"/>
        <v>2.4016828876207319E-2</v>
      </c>
      <c r="N36" s="41">
        <f t="shared" ca="1" si="15"/>
        <v>3.7252131659863387E-6</v>
      </c>
      <c r="O36" s="88">
        <f t="shared" ca="1" si="16"/>
        <v>196707055.86452085</v>
      </c>
      <c r="P36" s="41">
        <f t="shared" ca="1" si="17"/>
        <v>43879175.183745578</v>
      </c>
      <c r="Q36" s="41">
        <f t="shared" ca="1" si="18"/>
        <v>515215.31392556394</v>
      </c>
      <c r="R36" s="25">
        <f t="shared" ca="1" si="19"/>
        <v>1.9300811293793685E-3</v>
      </c>
    </row>
    <row r="37" spans="1:18">
      <c r="A37" s="75">
        <v>43114.5</v>
      </c>
      <c r="B37" s="75">
        <v>2.8925030004756991E-2</v>
      </c>
      <c r="C37" s="75">
        <v>1</v>
      </c>
      <c r="D37" s="76">
        <f t="shared" si="5"/>
        <v>4.3114499999999998</v>
      </c>
      <c r="E37" s="76">
        <f t="shared" si="6"/>
        <v>2.8925030004756991E-2</v>
      </c>
      <c r="F37" s="41">
        <f t="shared" si="7"/>
        <v>4.3114499999999998</v>
      </c>
      <c r="G37" s="41">
        <f t="shared" si="8"/>
        <v>2.8925030004756991E-2</v>
      </c>
      <c r="H37" s="41">
        <f t="shared" si="9"/>
        <v>18.588601102499997</v>
      </c>
      <c r="I37" s="41">
        <f t="shared" si="10"/>
        <v>80.143824223373613</v>
      </c>
      <c r="J37" s="41">
        <f t="shared" si="11"/>
        <v>345.53609094786412</v>
      </c>
      <c r="K37" s="41">
        <f t="shared" si="12"/>
        <v>0.12470882061400952</v>
      </c>
      <c r="L37" s="41">
        <f t="shared" si="13"/>
        <v>0.53767584463627127</v>
      </c>
      <c r="M37" s="41">
        <f t="shared" ca="1" si="14"/>
        <v>2.3774349507079906E-2</v>
      </c>
      <c r="N37" s="41">
        <f t="shared" ca="1" si="15"/>
        <v>2.6529509589151061E-5</v>
      </c>
      <c r="O37" s="88">
        <f t="shared" ca="1" si="16"/>
        <v>208271537.47407728</v>
      </c>
      <c r="P37" s="41">
        <f t="shared" ca="1" si="17"/>
        <v>46093976.66360081</v>
      </c>
      <c r="Q37" s="41">
        <f t="shared" ca="1" si="18"/>
        <v>538489.3899849446</v>
      </c>
      <c r="R37" s="25">
        <f t="shared" ca="1" si="19"/>
        <v>5.1506804976770848E-3</v>
      </c>
    </row>
    <row r="38" spans="1:18">
      <c r="A38" s="75">
        <v>43901.5</v>
      </c>
      <c r="B38" s="75">
        <v>2.5569210010871757E-2</v>
      </c>
      <c r="C38" s="75">
        <v>1</v>
      </c>
      <c r="D38" s="76">
        <f t="shared" si="5"/>
        <v>4.3901500000000002</v>
      </c>
      <c r="E38" s="76">
        <f t="shared" si="6"/>
        <v>2.5569210010871757E-2</v>
      </c>
      <c r="F38" s="41">
        <f t="shared" si="7"/>
        <v>4.3901500000000002</v>
      </c>
      <c r="G38" s="41">
        <f t="shared" si="8"/>
        <v>2.5569210010871757E-2</v>
      </c>
      <c r="H38" s="41">
        <f t="shared" si="9"/>
        <v>19.273417022500002</v>
      </c>
      <c r="I38" s="41">
        <f t="shared" si="10"/>
        <v>84.613191741328393</v>
      </c>
      <c r="J38" s="41">
        <f t="shared" si="11"/>
        <v>371.46460372319285</v>
      </c>
      <c r="K38" s="41">
        <f t="shared" si="12"/>
        <v>0.11225266732922864</v>
      </c>
      <c r="L38" s="41">
        <f t="shared" si="13"/>
        <v>0.49280604747541318</v>
      </c>
      <c r="M38" s="41">
        <f t="shared" ca="1" si="14"/>
        <v>2.2677963510236321E-2</v>
      </c>
      <c r="N38" s="41">
        <f t="shared" ca="1" si="15"/>
        <v>8.3593063274366535E-6</v>
      </c>
      <c r="O38" s="88">
        <f t="shared" ca="1" si="16"/>
        <v>264967146.89029399</v>
      </c>
      <c r="P38" s="41">
        <f t="shared" ca="1" si="17"/>
        <v>56761436.767195798</v>
      </c>
      <c r="Q38" s="41">
        <f t="shared" ca="1" si="18"/>
        <v>648879.87126593257</v>
      </c>
      <c r="R38" s="25">
        <f t="shared" ca="1" si="19"/>
        <v>2.891246500635436E-3</v>
      </c>
    </row>
    <row r="39" spans="1:18">
      <c r="A39" s="75">
        <v>45702.5</v>
      </c>
      <c r="B39" s="75">
        <v>1.9503349998558406E-2</v>
      </c>
      <c r="C39" s="75">
        <v>1</v>
      </c>
      <c r="D39" s="76">
        <f t="shared" si="5"/>
        <v>4.5702499999999997</v>
      </c>
      <c r="E39" s="76">
        <f t="shared" si="6"/>
        <v>1.9503349998558406E-2</v>
      </c>
      <c r="F39" s="41">
        <f t="shared" si="7"/>
        <v>4.5702499999999997</v>
      </c>
      <c r="G39" s="41">
        <f t="shared" si="8"/>
        <v>1.9503349998558406E-2</v>
      </c>
      <c r="H39" s="41">
        <f t="shared" si="9"/>
        <v>20.887185062499999</v>
      </c>
      <c r="I39" s="41">
        <f t="shared" si="10"/>
        <v>95.459657531890613</v>
      </c>
      <c r="J39" s="41">
        <f t="shared" si="11"/>
        <v>436.27449983512304</v>
      </c>
      <c r="K39" s="41">
        <f t="shared" si="12"/>
        <v>8.9135185330911554E-2</v>
      </c>
      <c r="L39" s="41">
        <f t="shared" si="13"/>
        <v>0.40737008075859849</v>
      </c>
      <c r="M39" s="41">
        <f t="shared" ca="1" si="14"/>
        <v>2.0867158483820203E-2</v>
      </c>
      <c r="N39" s="41">
        <f t="shared" ca="1" si="15"/>
        <v>1.8599735844720774E-6</v>
      </c>
      <c r="O39" s="88">
        <f t="shared" ca="1" si="16"/>
        <v>375856688.66214371</v>
      </c>
      <c r="P39" s="41">
        <f t="shared" ca="1" si="17"/>
        <v>76587736.842299148</v>
      </c>
      <c r="Q39" s="41">
        <f t="shared" ca="1" si="18"/>
        <v>843758.49028999882</v>
      </c>
      <c r="R39" s="25">
        <f t="shared" ca="1" si="19"/>
        <v>-1.3638084852617971E-3</v>
      </c>
    </row>
    <row r="40" spans="1:18">
      <c r="A40" s="75">
        <v>46460</v>
      </c>
      <c r="B40" s="75">
        <v>1.6824400001496542E-2</v>
      </c>
      <c r="C40" s="75">
        <v>1</v>
      </c>
      <c r="D40" s="76">
        <f t="shared" si="5"/>
        <v>4.6459999999999999</v>
      </c>
      <c r="E40" s="76">
        <f t="shared" si="6"/>
        <v>1.6824400001496542E-2</v>
      </c>
      <c r="F40" s="41">
        <f t="shared" si="7"/>
        <v>4.6459999999999999</v>
      </c>
      <c r="G40" s="41">
        <f t="shared" si="8"/>
        <v>1.6824400001496542E-2</v>
      </c>
      <c r="H40" s="41">
        <f t="shared" si="9"/>
        <v>21.585315999999999</v>
      </c>
      <c r="I40" s="41">
        <f t="shared" si="10"/>
        <v>100.28537813599999</v>
      </c>
      <c r="J40" s="41">
        <f t="shared" si="11"/>
        <v>465.92586681985597</v>
      </c>
      <c r="K40" s="41">
        <f t="shared" si="12"/>
        <v>7.8166162406952927E-2</v>
      </c>
      <c r="L40" s="41">
        <f t="shared" si="13"/>
        <v>0.36315999054270331</v>
      </c>
      <c r="M40" s="41">
        <f t="shared" ca="1" si="14"/>
        <v>2.039585202083799E-2</v>
      </c>
      <c r="N40" s="41">
        <f t="shared" ca="1" si="15"/>
        <v>1.2755269526458105E-5</v>
      </c>
      <c r="O40" s="88">
        <f t="shared" ca="1" si="16"/>
        <v>409287185.18675464</v>
      </c>
      <c r="P40" s="41">
        <f t="shared" ca="1" si="17"/>
        <v>82102171.383481875</v>
      </c>
      <c r="Q40" s="41">
        <f t="shared" ca="1" si="18"/>
        <v>892772.95880547131</v>
      </c>
      <c r="R40" s="25">
        <f t="shared" ca="1" si="19"/>
        <v>-3.5714520193414478E-3</v>
      </c>
    </row>
    <row r="41" spans="1:18">
      <c r="A41" s="75">
        <v>46462.5</v>
      </c>
      <c r="B41" s="75">
        <v>1.7129750005551614E-2</v>
      </c>
      <c r="C41" s="75">
        <v>1</v>
      </c>
      <c r="D41" s="76">
        <f t="shared" si="5"/>
        <v>4.6462500000000002</v>
      </c>
      <c r="E41" s="76">
        <f t="shared" si="6"/>
        <v>1.7129750005551614E-2</v>
      </c>
      <c r="F41" s="41">
        <f t="shared" si="7"/>
        <v>4.6462500000000002</v>
      </c>
      <c r="G41" s="41">
        <f t="shared" si="8"/>
        <v>1.7129750005551614E-2</v>
      </c>
      <c r="H41" s="41">
        <f t="shared" si="9"/>
        <v>21.587639062500003</v>
      </c>
      <c r="I41" s="41">
        <f t="shared" si="10"/>
        <v>100.30156799414064</v>
      </c>
      <c r="J41" s="41">
        <f t="shared" si="11"/>
        <v>466.02616029277596</v>
      </c>
      <c r="K41" s="41">
        <f t="shared" si="12"/>
        <v>7.958910096329419E-2</v>
      </c>
      <c r="L41" s="41">
        <f t="shared" si="13"/>
        <v>0.36979086035070563</v>
      </c>
      <c r="M41" s="41">
        <f t="shared" ca="1" si="14"/>
        <v>2.0394581169628334E-2</v>
      </c>
      <c r="N41" s="41">
        <f t="shared" ca="1" si="15"/>
        <v>1.0659122529926552E-5</v>
      </c>
      <c r="O41" s="88">
        <f t="shared" ca="1" si="16"/>
        <v>409381470.3213892</v>
      </c>
      <c r="P41" s="41">
        <f t="shared" ca="1" si="17"/>
        <v>82117090.804342762</v>
      </c>
      <c r="Q41" s="41">
        <f t="shared" ca="1" si="18"/>
        <v>892897.66444225563</v>
      </c>
      <c r="R41" s="25">
        <f t="shared" ca="1" si="19"/>
        <v>-3.2648311640767202E-3</v>
      </c>
    </row>
    <row r="42" spans="1:18">
      <c r="A42" s="75">
        <v>46580.5</v>
      </c>
      <c r="B42" s="75">
        <v>1.7622270002902951E-2</v>
      </c>
      <c r="C42" s="75">
        <v>1</v>
      </c>
      <c r="D42" s="76">
        <f t="shared" si="5"/>
        <v>4.6580500000000002</v>
      </c>
      <c r="E42" s="76">
        <f t="shared" si="6"/>
        <v>1.7622270002902951E-2</v>
      </c>
      <c r="F42" s="41">
        <f t="shared" si="7"/>
        <v>4.6580500000000002</v>
      </c>
      <c r="G42" s="41">
        <f t="shared" si="8"/>
        <v>1.7622270002902951E-2</v>
      </c>
      <c r="H42" s="41">
        <f t="shared" si="9"/>
        <v>21.697429802500004</v>
      </c>
      <c r="I42" s="41">
        <f t="shared" si="10"/>
        <v>101.06771289153515</v>
      </c>
      <c r="J42" s="41">
        <f t="shared" si="11"/>
        <v>470.77846003441533</v>
      </c>
      <c r="K42" s="41">
        <f t="shared" si="12"/>
        <v>8.2085414787022096E-2</v>
      </c>
      <c r="L42" s="41">
        <f t="shared" si="13"/>
        <v>0.38235796634868829</v>
      </c>
      <c r="M42" s="41">
        <f t="shared" ca="1" si="14"/>
        <v>2.0336726966294572E-2</v>
      </c>
      <c r="N42" s="41">
        <f t="shared" ca="1" si="15"/>
        <v>7.3682766061052569E-6</v>
      </c>
      <c r="O42" s="88">
        <f t="shared" ca="1" si="16"/>
        <v>413705613.52926266</v>
      </c>
      <c r="P42" s="41">
        <f t="shared" ca="1" si="17"/>
        <v>82795794.672151729</v>
      </c>
      <c r="Q42" s="41">
        <f t="shared" ca="1" si="18"/>
        <v>898498.25703707291</v>
      </c>
      <c r="R42" s="25">
        <f t="shared" ca="1" si="19"/>
        <v>-2.7144569633916205E-3</v>
      </c>
    </row>
    <row r="43" spans="1:18">
      <c r="A43" s="75">
        <v>49089.5</v>
      </c>
      <c r="B43" s="75">
        <v>2.0711530007247347E-2</v>
      </c>
      <c r="C43" s="75">
        <v>1</v>
      </c>
      <c r="D43" s="76">
        <f t="shared" si="5"/>
        <v>4.9089499999999999</v>
      </c>
      <c r="E43" s="76">
        <f t="shared" si="6"/>
        <v>2.0711530007247347E-2</v>
      </c>
      <c r="F43" s="41">
        <f t="shared" si="7"/>
        <v>4.9089499999999999</v>
      </c>
      <c r="G43" s="41">
        <f t="shared" si="8"/>
        <v>2.0711530007247347E-2</v>
      </c>
      <c r="H43" s="41">
        <f t="shared" si="9"/>
        <v>24.097790102499999</v>
      </c>
      <c r="I43" s="41">
        <f t="shared" si="10"/>
        <v>118.29484672366738</v>
      </c>
      <c r="J43" s="41">
        <f t="shared" si="11"/>
        <v>580.70348782414692</v>
      </c>
      <c r="K43" s="41">
        <f t="shared" si="12"/>
        <v>0.10167186522907687</v>
      </c>
      <c r="L43" s="41">
        <f t="shared" si="13"/>
        <v>0.49910210281627687</v>
      </c>
      <c r="M43" s="41">
        <f t="shared" ca="1" si="14"/>
        <v>2.0093927893705066E-2</v>
      </c>
      <c r="N43" s="41">
        <f t="shared" ca="1" si="15"/>
        <v>3.8143237065189325E-7</v>
      </c>
      <c r="O43" s="88">
        <f t="shared" ca="1" si="16"/>
        <v>442183697.07567692</v>
      </c>
      <c r="P43" s="41">
        <f t="shared" ca="1" si="17"/>
        <v>84737082.237340212</v>
      </c>
      <c r="Q43" s="41">
        <f t="shared" ca="1" si="18"/>
        <v>880925.74127900752</v>
      </c>
      <c r="R43" s="25">
        <f t="shared" ca="1" si="19"/>
        <v>6.1760211354228156E-4</v>
      </c>
    </row>
    <row r="44" spans="1:18">
      <c r="A44" s="75">
        <v>49089.5</v>
      </c>
      <c r="B44" s="75">
        <v>2.0711530007247347E-2</v>
      </c>
      <c r="C44" s="75">
        <v>1</v>
      </c>
      <c r="D44" s="76">
        <f t="shared" si="5"/>
        <v>4.9089499999999999</v>
      </c>
      <c r="E44" s="76">
        <f t="shared" si="6"/>
        <v>2.0711530007247347E-2</v>
      </c>
      <c r="F44" s="41">
        <f t="shared" si="7"/>
        <v>4.9089499999999999</v>
      </c>
      <c r="G44" s="41">
        <f t="shared" si="8"/>
        <v>2.0711530007247347E-2</v>
      </c>
      <c r="H44" s="41">
        <f t="shared" si="9"/>
        <v>24.097790102499999</v>
      </c>
      <c r="I44" s="41">
        <f t="shared" si="10"/>
        <v>118.29484672366738</v>
      </c>
      <c r="J44" s="41">
        <f t="shared" si="11"/>
        <v>580.70348782414692</v>
      </c>
      <c r="K44" s="41">
        <f t="shared" si="12"/>
        <v>0.10167186522907687</v>
      </c>
      <c r="L44" s="41">
        <f t="shared" si="13"/>
        <v>0.49910210281627687</v>
      </c>
      <c r="M44" s="41">
        <f t="shared" ca="1" si="14"/>
        <v>2.0093927893705066E-2</v>
      </c>
      <c r="N44" s="41">
        <f t="shared" ca="1" si="15"/>
        <v>3.8143237065189325E-7</v>
      </c>
      <c r="O44" s="88">
        <f t="shared" ca="1" si="16"/>
        <v>442183697.07567692</v>
      </c>
      <c r="P44" s="41">
        <f t="shared" ca="1" si="17"/>
        <v>84737082.237340212</v>
      </c>
      <c r="Q44" s="41">
        <f t="shared" ca="1" si="18"/>
        <v>880925.74127900752</v>
      </c>
      <c r="R44" s="25">
        <f t="shared" ca="1" si="19"/>
        <v>6.1760211354228156E-4</v>
      </c>
    </row>
    <row r="45" spans="1:18">
      <c r="A45" s="75">
        <v>49089.5</v>
      </c>
      <c r="B45" s="75">
        <v>2.0711530007247347E-2</v>
      </c>
      <c r="C45" s="75">
        <v>1</v>
      </c>
      <c r="D45" s="76">
        <f t="shared" si="5"/>
        <v>4.9089499999999999</v>
      </c>
      <c r="E45" s="76">
        <f t="shared" si="6"/>
        <v>2.0711530007247347E-2</v>
      </c>
      <c r="F45" s="41">
        <f t="shared" si="7"/>
        <v>4.9089499999999999</v>
      </c>
      <c r="G45" s="41">
        <f t="shared" si="8"/>
        <v>2.0711530007247347E-2</v>
      </c>
      <c r="H45" s="41">
        <f t="shared" si="9"/>
        <v>24.097790102499999</v>
      </c>
      <c r="I45" s="41">
        <f t="shared" si="10"/>
        <v>118.29484672366738</v>
      </c>
      <c r="J45" s="41">
        <f t="shared" si="11"/>
        <v>580.70348782414692</v>
      </c>
      <c r="K45" s="41">
        <f t="shared" si="12"/>
        <v>0.10167186522907687</v>
      </c>
      <c r="L45" s="41">
        <f t="shared" si="13"/>
        <v>0.49910210281627687</v>
      </c>
      <c r="M45" s="41">
        <f t="shared" ca="1" si="14"/>
        <v>2.0093927893705066E-2</v>
      </c>
      <c r="N45" s="41">
        <f t="shared" ca="1" si="15"/>
        <v>3.8143237065189325E-7</v>
      </c>
      <c r="O45" s="88">
        <f t="shared" ca="1" si="16"/>
        <v>442183697.07567692</v>
      </c>
      <c r="P45" s="41">
        <f t="shared" ca="1" si="17"/>
        <v>84737082.237340212</v>
      </c>
      <c r="Q45" s="41">
        <f t="shared" ca="1" si="18"/>
        <v>880925.74127900752</v>
      </c>
      <c r="R45" s="25">
        <f t="shared" ca="1" si="19"/>
        <v>6.1760211354228156E-4</v>
      </c>
    </row>
    <row r="46" spans="1:18">
      <c r="A46" s="75">
        <v>50087</v>
      </c>
      <c r="B46" s="75">
        <v>2.4646180005220231E-2</v>
      </c>
      <c r="C46" s="75">
        <v>1</v>
      </c>
      <c r="D46" s="76">
        <f t="shared" si="5"/>
        <v>5.0087000000000002</v>
      </c>
      <c r="E46" s="76">
        <f t="shared" si="6"/>
        <v>2.4646180005220231E-2</v>
      </c>
      <c r="F46" s="41">
        <f t="shared" si="7"/>
        <v>5.0087000000000002</v>
      </c>
      <c r="G46" s="41">
        <f t="shared" si="8"/>
        <v>2.4646180005220231E-2</v>
      </c>
      <c r="H46" s="41">
        <f t="shared" si="9"/>
        <v>25.087075690000002</v>
      </c>
      <c r="I46" s="41">
        <f t="shared" si="10"/>
        <v>125.65363600850301</v>
      </c>
      <c r="J46" s="41">
        <f t="shared" si="11"/>
        <v>629.3613666757891</v>
      </c>
      <c r="K46" s="41">
        <f t="shared" si="12"/>
        <v>0.12344532179214657</v>
      </c>
      <c r="L46" s="41">
        <f t="shared" si="13"/>
        <v>0.61830058326032455</v>
      </c>
      <c r="M46" s="41">
        <f t="shared" ca="1" si="14"/>
        <v>2.0521351104627106E-2</v>
      </c>
      <c r="N46" s="41">
        <f t="shared" ca="1" si="15"/>
        <v>1.7014213459168286E-5</v>
      </c>
      <c r="O46" s="88">
        <f t="shared" ca="1" si="16"/>
        <v>418800259.80906659</v>
      </c>
      <c r="P46" s="41">
        <f t="shared" ca="1" si="17"/>
        <v>78890614.609618083</v>
      </c>
      <c r="Q46" s="41">
        <f t="shared" ca="1" si="18"/>
        <v>803790.32369259163</v>
      </c>
      <c r="R46" s="25">
        <f t="shared" ca="1" si="19"/>
        <v>4.1248289005931249E-3</v>
      </c>
    </row>
    <row r="47" spans="1:18">
      <c r="A47" s="75">
        <v>50965</v>
      </c>
      <c r="B47" s="75">
        <v>2.1265100003802218E-2</v>
      </c>
      <c r="C47" s="75">
        <v>1</v>
      </c>
      <c r="D47" s="76">
        <f t="shared" si="5"/>
        <v>5.0964999999999998</v>
      </c>
      <c r="E47" s="76">
        <f t="shared" si="6"/>
        <v>2.1265100003802218E-2</v>
      </c>
      <c r="F47" s="41">
        <f t="shared" si="7"/>
        <v>5.0964999999999998</v>
      </c>
      <c r="G47" s="41">
        <f t="shared" si="8"/>
        <v>2.1265100003802218E-2</v>
      </c>
      <c r="H47" s="41">
        <f t="shared" si="9"/>
        <v>25.974312249999997</v>
      </c>
      <c r="I47" s="41">
        <f t="shared" si="10"/>
        <v>132.37808238212497</v>
      </c>
      <c r="J47" s="41">
        <f t="shared" si="11"/>
        <v>674.66489686049988</v>
      </c>
      <c r="K47" s="41">
        <f t="shared" si="12"/>
        <v>0.108377582169378</v>
      </c>
      <c r="L47" s="41">
        <f t="shared" si="13"/>
        <v>0.5523463475262349</v>
      </c>
      <c r="M47" s="41">
        <f t="shared" ca="1" si="14"/>
        <v>2.1144239484240712E-2</v>
      </c>
      <c r="N47" s="41">
        <f t="shared" ca="1" si="15"/>
        <v>1.4607265188677016E-8</v>
      </c>
      <c r="O47" s="88">
        <f t="shared" ca="1" si="16"/>
        <v>383157322.3115831</v>
      </c>
      <c r="P47" s="41">
        <f t="shared" ca="1" si="17"/>
        <v>70989063.648865357</v>
      </c>
      <c r="Q47" s="41">
        <f t="shared" ca="1" si="18"/>
        <v>708124.10048877541</v>
      </c>
      <c r="R47" s="25">
        <f t="shared" ca="1" si="19"/>
        <v>1.2086051956150534E-4</v>
      </c>
    </row>
    <row r="48" spans="1:18">
      <c r="A48" s="75">
        <v>50977</v>
      </c>
      <c r="B48" s="75">
        <v>2.1850780001841486E-2</v>
      </c>
      <c r="C48" s="75">
        <v>1</v>
      </c>
      <c r="D48" s="76">
        <f t="shared" si="5"/>
        <v>5.0976999999999997</v>
      </c>
      <c r="E48" s="76">
        <f t="shared" si="6"/>
        <v>2.1850780001841486E-2</v>
      </c>
      <c r="F48" s="41">
        <f t="shared" si="7"/>
        <v>5.0976999999999997</v>
      </c>
      <c r="G48" s="41">
        <f t="shared" si="8"/>
        <v>2.1850780001841486E-2</v>
      </c>
      <c r="H48" s="41">
        <f t="shared" si="9"/>
        <v>25.986545289999995</v>
      </c>
      <c r="I48" s="41">
        <f t="shared" si="10"/>
        <v>132.47161192483296</v>
      </c>
      <c r="J48" s="41">
        <f t="shared" si="11"/>
        <v>675.30053610922096</v>
      </c>
      <c r="K48" s="41">
        <f t="shared" si="12"/>
        <v>0.11138872121538733</v>
      </c>
      <c r="L48" s="41">
        <f t="shared" si="13"/>
        <v>0.56782628413967995</v>
      </c>
      <c r="M48" s="41">
        <f t="shared" ca="1" si="14"/>
        <v>2.1154352604687843E-2</v>
      </c>
      <c r="N48" s="41">
        <f t="shared" ca="1" si="15"/>
        <v>4.850111195061977E-7</v>
      </c>
      <c r="O48" s="88">
        <f t="shared" ca="1" si="16"/>
        <v>382581140.95292425</v>
      </c>
      <c r="P48" s="41">
        <f t="shared" ca="1" si="17"/>
        <v>70865171.639916897</v>
      </c>
      <c r="Q48" s="41">
        <f t="shared" ca="1" si="18"/>
        <v>706661.7817869155</v>
      </c>
      <c r="R48" s="25">
        <f t="shared" ca="1" si="19"/>
        <v>6.9642739715364277E-4</v>
      </c>
    </row>
    <row r="49" spans="1:18">
      <c r="A49" s="75">
        <v>51596.5</v>
      </c>
      <c r="B49" s="75">
        <v>2.3436510004103184E-2</v>
      </c>
      <c r="C49" s="75">
        <v>1</v>
      </c>
      <c r="D49" s="76">
        <f t="shared" si="5"/>
        <v>5.1596500000000001</v>
      </c>
      <c r="E49" s="76">
        <f t="shared" si="6"/>
        <v>2.3436510004103184E-2</v>
      </c>
      <c r="F49" s="41">
        <f t="shared" si="7"/>
        <v>5.1596500000000001</v>
      </c>
      <c r="G49" s="41">
        <f t="shared" si="8"/>
        <v>2.3436510004103184E-2</v>
      </c>
      <c r="H49" s="41">
        <f t="shared" si="9"/>
        <v>26.621988122499999</v>
      </c>
      <c r="I49" s="41">
        <f t="shared" si="10"/>
        <v>137.36014101625713</v>
      </c>
      <c r="J49" s="41">
        <f t="shared" si="11"/>
        <v>708.73025159453107</v>
      </c>
      <c r="K49" s="41">
        <f t="shared" si="12"/>
        <v>0.12092418884267099</v>
      </c>
      <c r="L49" s="41">
        <f t="shared" si="13"/>
        <v>0.62392649096208741</v>
      </c>
      <c r="M49" s="41">
        <f t="shared" ca="1" si="14"/>
        <v>2.1735045449833235E-2</v>
      </c>
      <c r="N49" s="41">
        <f t="shared" ca="1" si="15"/>
        <v>2.8949816294370368E-6</v>
      </c>
      <c r="O49" s="88">
        <f t="shared" ca="1" si="16"/>
        <v>349912531.61699653</v>
      </c>
      <c r="P49" s="41">
        <f t="shared" ca="1" si="17"/>
        <v>63960851.40614225</v>
      </c>
      <c r="Q49" s="41">
        <f t="shared" ca="1" si="18"/>
        <v>626418.17319350108</v>
      </c>
      <c r="R49" s="25">
        <f t="shared" ca="1" si="19"/>
        <v>1.7014645542699491E-3</v>
      </c>
    </row>
    <row r="50" spans="1:18">
      <c r="A50" s="75">
        <v>54306.5</v>
      </c>
      <c r="B50" s="75">
        <v>2.8335909999441355E-2</v>
      </c>
      <c r="C50" s="75">
        <v>1</v>
      </c>
      <c r="D50" s="76">
        <f t="shared" si="5"/>
        <v>5.43065</v>
      </c>
      <c r="E50" s="76">
        <f t="shared" si="6"/>
        <v>2.8335909999441355E-2</v>
      </c>
      <c r="F50" s="41">
        <f t="shared" si="7"/>
        <v>5.43065</v>
      </c>
      <c r="G50" s="41">
        <f t="shared" si="8"/>
        <v>2.8335909999441355E-2</v>
      </c>
      <c r="H50" s="41">
        <f t="shared" si="9"/>
        <v>29.491959422499999</v>
      </c>
      <c r="I50" s="41">
        <f t="shared" si="10"/>
        <v>160.16050943779962</v>
      </c>
      <c r="J50" s="41">
        <f t="shared" si="11"/>
        <v>869.77567057838644</v>
      </c>
      <c r="K50" s="41">
        <f t="shared" si="12"/>
        <v>0.15388240963846619</v>
      </c>
      <c r="L50" s="41">
        <f t="shared" si="13"/>
        <v>0.83568150790313644</v>
      </c>
      <c r="M50" s="41">
        <f t="shared" ca="1" si="14"/>
        <v>2.5626900297429256E-2</v>
      </c>
      <c r="N50" s="41">
        <f t="shared" ca="1" si="15"/>
        <v>7.3387335655956846E-6</v>
      </c>
      <c r="O50" s="88">
        <f t="shared" ca="1" si="16"/>
        <v>164134488.42258662</v>
      </c>
      <c r="P50" s="41">
        <f t="shared" ca="1" si="17"/>
        <v>27196920.236727189</v>
      </c>
      <c r="Q50" s="41">
        <f t="shared" ca="1" si="18"/>
        <v>228018.3829951045</v>
      </c>
      <c r="R50" s="25">
        <f t="shared" ca="1" si="19"/>
        <v>2.7090097020120996E-3</v>
      </c>
    </row>
    <row r="51" spans="1:18">
      <c r="A51" s="75">
        <v>56108.5</v>
      </c>
      <c r="B51" s="75">
        <v>3.0852190000587143E-2</v>
      </c>
      <c r="C51" s="75">
        <v>1</v>
      </c>
      <c r="D51" s="76">
        <f t="shared" si="5"/>
        <v>5.6108500000000001</v>
      </c>
      <c r="E51" s="76">
        <f t="shared" si="6"/>
        <v>3.0852190000587143E-2</v>
      </c>
      <c r="F51" s="41">
        <f t="shared" si="7"/>
        <v>5.6108500000000001</v>
      </c>
      <c r="G51" s="41">
        <f t="shared" si="8"/>
        <v>3.0852190000587143E-2</v>
      </c>
      <c r="H51" s="41">
        <f t="shared" si="9"/>
        <v>31.4816377225</v>
      </c>
      <c r="I51" s="41">
        <f t="shared" si="10"/>
        <v>176.63874701528914</v>
      </c>
      <c r="J51" s="41">
        <f t="shared" si="11"/>
        <v>991.09351369073511</v>
      </c>
      <c r="K51" s="41">
        <f t="shared" si="12"/>
        <v>0.17310701026479439</v>
      </c>
      <c r="L51" s="41">
        <f t="shared" si="13"/>
        <v>0.97127746854422159</v>
      </c>
      <c r="M51" s="41">
        <f t="shared" ca="1" si="14"/>
        <v>2.9432717279121334E-2</v>
      </c>
      <c r="N51" s="41">
        <f t="shared" ca="1" si="15"/>
        <v>2.0149028069855493E-6</v>
      </c>
      <c r="O51" s="88">
        <f t="shared" ca="1" si="16"/>
        <v>48244214.139958255</v>
      </c>
      <c r="P51" s="41">
        <f t="shared" ca="1" si="17"/>
        <v>6327639.9912094641</v>
      </c>
      <c r="Q51" s="41">
        <f t="shared" ca="1" si="18"/>
        <v>32275.089149806652</v>
      </c>
      <c r="R51" s="25">
        <f t="shared" ca="1" si="19"/>
        <v>1.4194727214658087E-3</v>
      </c>
    </row>
    <row r="52" spans="1:18">
      <c r="A52" s="75">
        <v>56108.5</v>
      </c>
      <c r="B52" s="75">
        <v>3.0852190000587143E-2</v>
      </c>
      <c r="C52" s="75">
        <v>1</v>
      </c>
      <c r="D52" s="76">
        <f t="shared" si="5"/>
        <v>5.6108500000000001</v>
      </c>
      <c r="E52" s="76">
        <f t="shared" si="6"/>
        <v>3.0852190000587143E-2</v>
      </c>
      <c r="F52" s="41">
        <f t="shared" si="7"/>
        <v>5.6108500000000001</v>
      </c>
      <c r="G52" s="41">
        <f t="shared" si="8"/>
        <v>3.0852190000587143E-2</v>
      </c>
      <c r="H52" s="41">
        <f t="shared" si="9"/>
        <v>31.4816377225</v>
      </c>
      <c r="I52" s="41">
        <f t="shared" si="10"/>
        <v>176.63874701528914</v>
      </c>
      <c r="J52" s="41">
        <f t="shared" si="11"/>
        <v>991.09351369073511</v>
      </c>
      <c r="K52" s="41">
        <f t="shared" si="12"/>
        <v>0.17310701026479439</v>
      </c>
      <c r="L52" s="41">
        <f t="shared" si="13"/>
        <v>0.97127746854422159</v>
      </c>
      <c r="M52" s="41">
        <f t="shared" ca="1" si="14"/>
        <v>2.9432717279121334E-2</v>
      </c>
      <c r="N52" s="41">
        <f t="shared" ca="1" si="15"/>
        <v>2.0149028069855493E-6</v>
      </c>
      <c r="O52" s="88">
        <f t="shared" ca="1" si="16"/>
        <v>48244214.139958255</v>
      </c>
      <c r="P52" s="41">
        <f t="shared" ca="1" si="17"/>
        <v>6327639.9912094641</v>
      </c>
      <c r="Q52" s="41">
        <f t="shared" ca="1" si="18"/>
        <v>32275.089149806652</v>
      </c>
      <c r="R52" s="25">
        <f t="shared" ca="1" si="19"/>
        <v>1.4194727214658087E-3</v>
      </c>
    </row>
    <row r="53" spans="1:18">
      <c r="A53" s="75">
        <v>57727</v>
      </c>
      <c r="B53" s="75">
        <v>3.2795780003652908E-2</v>
      </c>
      <c r="C53" s="75">
        <v>1</v>
      </c>
      <c r="D53" s="76">
        <f t="shared" si="5"/>
        <v>5.7727000000000004</v>
      </c>
      <c r="E53" s="76">
        <f t="shared" si="6"/>
        <v>3.2795780003652908E-2</v>
      </c>
      <c r="F53" s="41">
        <f t="shared" si="7"/>
        <v>5.7727000000000004</v>
      </c>
      <c r="G53" s="41">
        <f t="shared" si="8"/>
        <v>3.2795780003652908E-2</v>
      </c>
      <c r="H53" s="41">
        <f t="shared" si="9"/>
        <v>33.324065290000007</v>
      </c>
      <c r="I53" s="41">
        <f t="shared" si="10"/>
        <v>192.36983169958305</v>
      </c>
      <c r="J53" s="41">
        <f t="shared" si="11"/>
        <v>1110.4933274521832</v>
      </c>
      <c r="K53" s="41">
        <f t="shared" si="12"/>
        <v>0.18932019922708715</v>
      </c>
      <c r="L53" s="41">
        <f t="shared" si="13"/>
        <v>1.092888714078206</v>
      </c>
      <c r="M53" s="41">
        <f t="shared" ca="1" si="14"/>
        <v>3.3680275016023387E-2</v>
      </c>
      <c r="N53" s="41">
        <f t="shared" ca="1" si="15"/>
        <v>7.8233142690825318E-7</v>
      </c>
      <c r="O53" s="88">
        <f t="shared" ca="1" si="16"/>
        <v>124090.59241459274</v>
      </c>
      <c r="P53" s="41">
        <f t="shared" ca="1" si="17"/>
        <v>237700.48438663254</v>
      </c>
      <c r="Q53" s="41">
        <f t="shared" ca="1" si="18"/>
        <v>22064.836699491891</v>
      </c>
      <c r="R53" s="25">
        <f t="shared" ca="1" si="19"/>
        <v>-8.8449501237047867E-4</v>
      </c>
    </row>
    <row r="54" spans="1:18">
      <c r="A54" s="75">
        <v>61399.5</v>
      </c>
      <c r="B54" s="75">
        <v>4.4154930001241155E-2</v>
      </c>
      <c r="C54" s="75">
        <v>1</v>
      </c>
      <c r="D54" s="76">
        <f t="shared" si="5"/>
        <v>6.1399499999999998</v>
      </c>
      <c r="E54" s="76">
        <f t="shared" si="6"/>
        <v>4.4154930001241155E-2</v>
      </c>
      <c r="F54" s="41">
        <f t="shared" si="7"/>
        <v>6.1399499999999998</v>
      </c>
      <c r="G54" s="41">
        <f t="shared" si="8"/>
        <v>4.4154930001241155E-2</v>
      </c>
      <c r="H54" s="41">
        <f t="shared" si="9"/>
        <v>37.6989860025</v>
      </c>
      <c r="I54" s="41">
        <f t="shared" si="10"/>
        <v>231.46988910604986</v>
      </c>
      <c r="J54" s="41">
        <f t="shared" si="11"/>
        <v>1421.2135456166909</v>
      </c>
      <c r="K54" s="41">
        <f t="shared" si="12"/>
        <v>0.2711090624611206</v>
      </c>
      <c r="L54" s="41">
        <f t="shared" si="13"/>
        <v>1.6645960880581574</v>
      </c>
      <c r="M54" s="41">
        <f t="shared" ca="1" si="14"/>
        <v>4.6229056683146696E-2</v>
      </c>
      <c r="N54" s="41">
        <f t="shared" ca="1" si="15"/>
        <v>4.3020014925924915E-6</v>
      </c>
      <c r="O54" s="88">
        <f t="shared" ca="1" si="16"/>
        <v>370954685.12985986</v>
      </c>
      <c r="P54" s="41">
        <f t="shared" ca="1" si="17"/>
        <v>87078217.722408727</v>
      </c>
      <c r="Q54" s="41">
        <f t="shared" ca="1" si="18"/>
        <v>1223626.8427927289</v>
      </c>
      <c r="R54" s="25">
        <f t="shared" ca="1" si="19"/>
        <v>-2.0741266819055415E-3</v>
      </c>
    </row>
    <row r="55" spans="1:18">
      <c r="A55" s="75">
        <v>62308.5</v>
      </c>
      <c r="B55" s="75">
        <v>4.6520190000592265E-2</v>
      </c>
      <c r="C55" s="75">
        <v>1</v>
      </c>
      <c r="D55" s="76">
        <f t="shared" si="5"/>
        <v>6.2308500000000002</v>
      </c>
      <c r="E55" s="76">
        <f t="shared" si="6"/>
        <v>4.6520190000592265E-2</v>
      </c>
      <c r="F55" s="41">
        <f t="shared" si="7"/>
        <v>6.2308500000000002</v>
      </c>
      <c r="G55" s="41">
        <f t="shared" si="8"/>
        <v>4.6520190000592265E-2</v>
      </c>
      <c r="H55" s="41">
        <f t="shared" si="9"/>
        <v>38.823491722500002</v>
      </c>
      <c r="I55" s="41">
        <f t="shared" si="10"/>
        <v>241.90335339913915</v>
      </c>
      <c r="J55" s="41">
        <f t="shared" si="11"/>
        <v>1507.2635095270261</v>
      </c>
      <c r="K55" s="41">
        <f t="shared" si="12"/>
        <v>0.28986032586519034</v>
      </c>
      <c r="L55" s="41">
        <f t="shared" si="13"/>
        <v>1.8060762114171214</v>
      </c>
      <c r="M55" s="41">
        <f t="shared" ca="1" si="14"/>
        <v>4.9958917456081831E-2</v>
      </c>
      <c r="N55" s="41">
        <f t="shared" ca="1" si="15"/>
        <v>1.182484651313774E-5</v>
      </c>
      <c r="O55" s="88">
        <f t="shared" ca="1" si="16"/>
        <v>630584039.713269</v>
      </c>
      <c r="P55" s="41">
        <f t="shared" ca="1" si="17"/>
        <v>142937976.653714</v>
      </c>
      <c r="Q55" s="41">
        <f t="shared" ca="1" si="18"/>
        <v>1928884.7973263108</v>
      </c>
      <c r="R55" s="25">
        <f t="shared" ca="1" si="19"/>
        <v>-3.4387274554895653E-3</v>
      </c>
    </row>
    <row r="56" spans="1:18">
      <c r="A56" s="75">
        <v>62949.5</v>
      </c>
      <c r="B56" s="75">
        <v>5.2671930003270973E-2</v>
      </c>
      <c r="C56" s="75">
        <v>1</v>
      </c>
      <c r="D56" s="76">
        <f t="shared" si="5"/>
        <v>6.29495</v>
      </c>
      <c r="E56" s="76">
        <f t="shared" si="6"/>
        <v>5.2671930003270973E-2</v>
      </c>
      <c r="F56" s="41">
        <f t="shared" si="7"/>
        <v>6.29495</v>
      </c>
      <c r="G56" s="41">
        <f t="shared" si="8"/>
        <v>5.2671930003270973E-2</v>
      </c>
      <c r="H56" s="41">
        <f t="shared" si="9"/>
        <v>39.626395502500003</v>
      </c>
      <c r="I56" s="41">
        <f t="shared" si="10"/>
        <v>249.4461783684624</v>
      </c>
      <c r="J56" s="41">
        <f t="shared" si="11"/>
        <v>1570.2512205205524</v>
      </c>
      <c r="K56" s="41">
        <f t="shared" si="12"/>
        <v>0.33156716577409062</v>
      </c>
      <c r="L56" s="41">
        <f t="shared" si="13"/>
        <v>2.0871987301896118</v>
      </c>
      <c r="M56" s="41">
        <f t="shared" ca="1" si="14"/>
        <v>5.2737936828978982E-2</v>
      </c>
      <c r="N56" s="41">
        <f t="shared" ca="1" si="15"/>
        <v>4.3569010400475188E-9</v>
      </c>
      <c r="O56" s="88">
        <f t="shared" ca="1" si="16"/>
        <v>868798275.57705748</v>
      </c>
      <c r="P56" s="41">
        <f t="shared" ca="1" si="17"/>
        <v>193485212.17197016</v>
      </c>
      <c r="Q56" s="41">
        <f t="shared" ca="1" si="18"/>
        <v>2556988.457557071</v>
      </c>
      <c r="R56" s="25">
        <f t="shared" ca="1" si="19"/>
        <v>-6.6006825708009309E-5</v>
      </c>
    </row>
    <row r="57" spans="1:18">
      <c r="A57" s="75">
        <v>63892</v>
      </c>
      <c r="B57" s="75">
        <v>5.8488880000368226E-2</v>
      </c>
      <c r="C57" s="75">
        <v>1</v>
      </c>
      <c r="D57" s="76">
        <f t="shared" si="5"/>
        <v>6.3891999999999998</v>
      </c>
      <c r="E57" s="76">
        <f t="shared" si="6"/>
        <v>5.8488880000368226E-2</v>
      </c>
      <c r="F57" s="41">
        <f t="shared" si="7"/>
        <v>6.3891999999999998</v>
      </c>
      <c r="G57" s="41">
        <f t="shared" si="8"/>
        <v>5.8488880000368226E-2</v>
      </c>
      <c r="H57" s="41">
        <f t="shared" si="9"/>
        <v>40.821876639999999</v>
      </c>
      <c r="I57" s="41">
        <f t="shared" si="10"/>
        <v>260.81913422828796</v>
      </c>
      <c r="J57" s="41">
        <f t="shared" si="11"/>
        <v>1666.4256124113774</v>
      </c>
      <c r="K57" s="41">
        <f t="shared" si="12"/>
        <v>0.37369715209835264</v>
      </c>
      <c r="L57" s="41">
        <f t="shared" si="13"/>
        <v>2.3876258441867946</v>
      </c>
      <c r="M57" s="41">
        <f t="shared" ca="1" si="14"/>
        <v>5.7047657876752145E-2</v>
      </c>
      <c r="N57" s="41">
        <f t="shared" ca="1" si="15"/>
        <v>2.0771212096004478E-6</v>
      </c>
      <c r="O57" s="88">
        <f t="shared" ca="1" si="16"/>
        <v>1314004740.763027</v>
      </c>
      <c r="P57" s="41">
        <f t="shared" ca="1" si="17"/>
        <v>286937402.96329576</v>
      </c>
      <c r="Q57" s="41">
        <f t="shared" ca="1" si="18"/>
        <v>3703722.8828190714</v>
      </c>
      <c r="R57" s="25">
        <f t="shared" ca="1" si="19"/>
        <v>1.4412221236160816E-3</v>
      </c>
    </row>
    <row r="58" spans="1:18">
      <c r="A58" s="75"/>
      <c r="B58" s="75"/>
      <c r="C58" s="75"/>
      <c r="D58" s="76">
        <f t="shared" si="5"/>
        <v>0</v>
      </c>
      <c r="E58" s="76">
        <f t="shared" si="6"/>
        <v>0</v>
      </c>
      <c r="F58" s="41">
        <f t="shared" si="7"/>
        <v>0</v>
      </c>
      <c r="G58" s="41">
        <f t="shared" si="8"/>
        <v>0</v>
      </c>
      <c r="H58" s="41">
        <f t="shared" si="9"/>
        <v>0</v>
      </c>
      <c r="I58" s="41">
        <f t="shared" si="10"/>
        <v>0</v>
      </c>
      <c r="J58" s="41">
        <f t="shared" si="11"/>
        <v>0</v>
      </c>
      <c r="K58" s="41">
        <f t="shared" si="12"/>
        <v>0</v>
      </c>
      <c r="L58" s="41">
        <f t="shared" si="13"/>
        <v>0</v>
      </c>
      <c r="M58" s="41">
        <f t="shared" ca="1" si="14"/>
        <v>0.36737385867677419</v>
      </c>
      <c r="N58" s="41">
        <f t="shared" ca="1" si="15"/>
        <v>0</v>
      </c>
      <c r="O58" s="88">
        <f t="shared" ca="1" si="16"/>
        <v>0</v>
      </c>
      <c r="P58" s="41">
        <f t="shared" ca="1" si="17"/>
        <v>0</v>
      </c>
      <c r="Q58" s="41">
        <f t="shared" ca="1" si="18"/>
        <v>0</v>
      </c>
      <c r="R58" s="25">
        <f t="shared" ca="1" si="19"/>
        <v>-0.36737385867677419</v>
      </c>
    </row>
    <row r="59" spans="1:18">
      <c r="A59" s="75"/>
      <c r="B59" s="75"/>
      <c r="C59" s="75"/>
      <c r="D59" s="76">
        <f t="shared" si="5"/>
        <v>0</v>
      </c>
      <c r="E59" s="76">
        <f t="shared" si="6"/>
        <v>0</v>
      </c>
      <c r="F59" s="41">
        <f t="shared" si="7"/>
        <v>0</v>
      </c>
      <c r="G59" s="41">
        <f t="shared" si="8"/>
        <v>0</v>
      </c>
      <c r="H59" s="41">
        <f t="shared" si="9"/>
        <v>0</v>
      </c>
      <c r="I59" s="41">
        <f t="shared" si="10"/>
        <v>0</v>
      </c>
      <c r="J59" s="41">
        <f t="shared" si="11"/>
        <v>0</v>
      </c>
      <c r="K59" s="41">
        <f t="shared" si="12"/>
        <v>0</v>
      </c>
      <c r="L59" s="41">
        <f t="shared" si="13"/>
        <v>0</v>
      </c>
      <c r="M59" s="41">
        <f t="shared" ca="1" si="14"/>
        <v>0.36737385867677419</v>
      </c>
      <c r="N59" s="41">
        <f t="shared" ca="1" si="15"/>
        <v>0</v>
      </c>
      <c r="O59" s="88">
        <f t="shared" ca="1" si="16"/>
        <v>0</v>
      </c>
      <c r="P59" s="41">
        <f t="shared" ca="1" si="17"/>
        <v>0</v>
      </c>
      <c r="Q59" s="41">
        <f t="shared" ca="1" si="18"/>
        <v>0</v>
      </c>
      <c r="R59" s="25">
        <f t="shared" ca="1" si="19"/>
        <v>-0.36737385867677419</v>
      </c>
    </row>
    <row r="60" spans="1:18">
      <c r="A60" s="75"/>
      <c r="B60" s="75"/>
      <c r="C60" s="75"/>
      <c r="D60" s="76">
        <f t="shared" si="5"/>
        <v>0</v>
      </c>
      <c r="E60" s="76">
        <f t="shared" si="6"/>
        <v>0</v>
      </c>
      <c r="F60" s="41">
        <f t="shared" si="7"/>
        <v>0</v>
      </c>
      <c r="G60" s="41">
        <f t="shared" si="8"/>
        <v>0</v>
      </c>
      <c r="H60" s="41">
        <f t="shared" si="9"/>
        <v>0</v>
      </c>
      <c r="I60" s="41">
        <f t="shared" si="10"/>
        <v>0</v>
      </c>
      <c r="J60" s="41">
        <f t="shared" si="11"/>
        <v>0</v>
      </c>
      <c r="K60" s="41">
        <f t="shared" si="12"/>
        <v>0</v>
      </c>
      <c r="L60" s="41">
        <f t="shared" si="13"/>
        <v>0</v>
      </c>
      <c r="M60" s="41">
        <f t="shared" ca="1" si="14"/>
        <v>0.36737385867677419</v>
      </c>
      <c r="N60" s="41">
        <f t="shared" ca="1" si="15"/>
        <v>0</v>
      </c>
      <c r="O60" s="88">
        <f t="shared" ca="1" si="16"/>
        <v>0</v>
      </c>
      <c r="P60" s="41">
        <f t="shared" ca="1" si="17"/>
        <v>0</v>
      </c>
      <c r="Q60" s="41">
        <f t="shared" ca="1" si="18"/>
        <v>0</v>
      </c>
      <c r="R60" s="25">
        <f t="shared" ca="1" si="19"/>
        <v>-0.36737385867677419</v>
      </c>
    </row>
    <row r="61" spans="1:18">
      <c r="A61" s="75"/>
      <c r="B61" s="75"/>
      <c r="C61" s="75"/>
      <c r="D61" s="76">
        <f t="shared" si="5"/>
        <v>0</v>
      </c>
      <c r="E61" s="76">
        <f t="shared" si="6"/>
        <v>0</v>
      </c>
      <c r="F61" s="41">
        <f t="shared" si="7"/>
        <v>0</v>
      </c>
      <c r="G61" s="41">
        <f t="shared" si="8"/>
        <v>0</v>
      </c>
      <c r="H61" s="41">
        <f t="shared" si="9"/>
        <v>0</v>
      </c>
      <c r="I61" s="41">
        <f t="shared" si="10"/>
        <v>0</v>
      </c>
      <c r="J61" s="41">
        <f t="shared" si="11"/>
        <v>0</v>
      </c>
      <c r="K61" s="41">
        <f t="shared" si="12"/>
        <v>0</v>
      </c>
      <c r="L61" s="41">
        <f t="shared" si="13"/>
        <v>0</v>
      </c>
      <c r="M61" s="41">
        <f t="shared" ca="1" si="14"/>
        <v>0.36737385867677419</v>
      </c>
      <c r="N61" s="41">
        <f t="shared" ca="1" si="15"/>
        <v>0</v>
      </c>
      <c r="O61" s="88">
        <f t="shared" ca="1" si="16"/>
        <v>0</v>
      </c>
      <c r="P61" s="41">
        <f t="shared" ca="1" si="17"/>
        <v>0</v>
      </c>
      <c r="Q61" s="41">
        <f t="shared" ca="1" si="18"/>
        <v>0</v>
      </c>
      <c r="R61" s="25">
        <f t="shared" ca="1" si="19"/>
        <v>-0.36737385867677419</v>
      </c>
    </row>
    <row r="62" spans="1:18">
      <c r="A62" s="75"/>
      <c r="B62" s="75"/>
      <c r="C62" s="75"/>
      <c r="D62" s="76">
        <f t="shared" si="5"/>
        <v>0</v>
      </c>
      <c r="E62" s="76">
        <f t="shared" si="6"/>
        <v>0</v>
      </c>
      <c r="F62" s="41">
        <f t="shared" si="7"/>
        <v>0</v>
      </c>
      <c r="G62" s="41">
        <f t="shared" si="8"/>
        <v>0</v>
      </c>
      <c r="H62" s="41">
        <f t="shared" si="9"/>
        <v>0</v>
      </c>
      <c r="I62" s="41">
        <f t="shared" si="10"/>
        <v>0</v>
      </c>
      <c r="J62" s="41">
        <f t="shared" si="11"/>
        <v>0</v>
      </c>
      <c r="K62" s="41">
        <f t="shared" si="12"/>
        <v>0</v>
      </c>
      <c r="L62" s="41">
        <f t="shared" si="13"/>
        <v>0</v>
      </c>
      <c r="M62" s="41">
        <f t="shared" ca="1" si="14"/>
        <v>0.36737385867677419</v>
      </c>
      <c r="N62" s="41">
        <f t="shared" ca="1" si="15"/>
        <v>0</v>
      </c>
      <c r="O62" s="88">
        <f t="shared" ca="1" si="16"/>
        <v>0</v>
      </c>
      <c r="P62" s="41">
        <f t="shared" ca="1" si="17"/>
        <v>0</v>
      </c>
      <c r="Q62" s="41">
        <f t="shared" ca="1" si="18"/>
        <v>0</v>
      </c>
      <c r="R62" s="25">
        <f t="shared" ca="1" si="19"/>
        <v>-0.36737385867677419</v>
      </c>
    </row>
    <row r="63" spans="1:18">
      <c r="A63" s="75"/>
      <c r="B63" s="75"/>
      <c r="C63" s="75"/>
      <c r="D63" s="76">
        <f t="shared" si="5"/>
        <v>0</v>
      </c>
      <c r="E63" s="76">
        <f t="shared" si="6"/>
        <v>0</v>
      </c>
      <c r="F63" s="41">
        <f t="shared" si="7"/>
        <v>0</v>
      </c>
      <c r="G63" s="41">
        <f t="shared" si="8"/>
        <v>0</v>
      </c>
      <c r="H63" s="41">
        <f t="shared" si="9"/>
        <v>0</v>
      </c>
      <c r="I63" s="41">
        <f t="shared" si="10"/>
        <v>0</v>
      </c>
      <c r="J63" s="41">
        <f t="shared" si="11"/>
        <v>0</v>
      </c>
      <c r="K63" s="41">
        <f t="shared" si="12"/>
        <v>0</v>
      </c>
      <c r="L63" s="41">
        <f t="shared" si="13"/>
        <v>0</v>
      </c>
      <c r="M63" s="41">
        <f t="shared" ca="1" si="14"/>
        <v>0.36737385867677419</v>
      </c>
      <c r="N63" s="41">
        <f t="shared" ca="1" si="15"/>
        <v>0</v>
      </c>
      <c r="O63" s="88">
        <f t="shared" ca="1" si="16"/>
        <v>0</v>
      </c>
      <c r="P63" s="41">
        <f t="shared" ca="1" si="17"/>
        <v>0</v>
      </c>
      <c r="Q63" s="41">
        <f t="shared" ca="1" si="18"/>
        <v>0</v>
      </c>
      <c r="R63" s="25">
        <f t="shared" ca="1" si="19"/>
        <v>-0.36737385867677419</v>
      </c>
    </row>
    <row r="64" spans="1:18">
      <c r="A64" s="75"/>
      <c r="B64" s="75"/>
      <c r="C64" s="75"/>
      <c r="D64" s="76">
        <f t="shared" si="5"/>
        <v>0</v>
      </c>
      <c r="E64" s="76">
        <f t="shared" si="6"/>
        <v>0</v>
      </c>
      <c r="F64" s="41">
        <f t="shared" si="7"/>
        <v>0</v>
      </c>
      <c r="G64" s="41">
        <f t="shared" si="8"/>
        <v>0</v>
      </c>
      <c r="H64" s="41">
        <f t="shared" si="9"/>
        <v>0</v>
      </c>
      <c r="I64" s="41">
        <f t="shared" si="10"/>
        <v>0</v>
      </c>
      <c r="J64" s="41">
        <f t="shared" si="11"/>
        <v>0</v>
      </c>
      <c r="K64" s="41">
        <f t="shared" si="12"/>
        <v>0</v>
      </c>
      <c r="L64" s="41">
        <f t="shared" si="13"/>
        <v>0</v>
      </c>
      <c r="M64" s="41">
        <f t="shared" ca="1" si="14"/>
        <v>0.36737385867677419</v>
      </c>
      <c r="N64" s="41">
        <f t="shared" ca="1" si="15"/>
        <v>0</v>
      </c>
      <c r="O64" s="88">
        <f t="shared" ca="1" si="16"/>
        <v>0</v>
      </c>
      <c r="P64" s="41">
        <f t="shared" ca="1" si="17"/>
        <v>0</v>
      </c>
      <c r="Q64" s="41">
        <f t="shared" ca="1" si="18"/>
        <v>0</v>
      </c>
      <c r="R64" s="25">
        <f t="shared" ca="1" si="19"/>
        <v>-0.36737385867677419</v>
      </c>
    </row>
    <row r="65" spans="1:18">
      <c r="A65" s="75"/>
      <c r="B65" s="75"/>
      <c r="C65" s="75"/>
      <c r="D65" s="76">
        <f t="shared" si="5"/>
        <v>0</v>
      </c>
      <c r="E65" s="76">
        <f t="shared" si="6"/>
        <v>0</v>
      </c>
      <c r="F65" s="41">
        <f t="shared" si="7"/>
        <v>0</v>
      </c>
      <c r="G65" s="41">
        <f t="shared" si="8"/>
        <v>0</v>
      </c>
      <c r="H65" s="41">
        <f t="shared" si="9"/>
        <v>0</v>
      </c>
      <c r="I65" s="41">
        <f t="shared" si="10"/>
        <v>0</v>
      </c>
      <c r="J65" s="41">
        <f t="shared" si="11"/>
        <v>0</v>
      </c>
      <c r="K65" s="41">
        <f t="shared" si="12"/>
        <v>0</v>
      </c>
      <c r="L65" s="41">
        <f t="shared" si="13"/>
        <v>0</v>
      </c>
      <c r="M65" s="41">
        <f t="shared" ca="1" si="14"/>
        <v>0.36737385867677419</v>
      </c>
      <c r="N65" s="41">
        <f t="shared" ca="1" si="15"/>
        <v>0</v>
      </c>
      <c r="O65" s="88">
        <f t="shared" ca="1" si="16"/>
        <v>0</v>
      </c>
      <c r="P65" s="41">
        <f t="shared" ca="1" si="17"/>
        <v>0</v>
      </c>
      <c r="Q65" s="41">
        <f t="shared" ca="1" si="18"/>
        <v>0</v>
      </c>
      <c r="R65" s="25">
        <f t="shared" ca="1" si="19"/>
        <v>-0.36737385867677419</v>
      </c>
    </row>
    <row r="66" spans="1:18">
      <c r="A66" s="75"/>
      <c r="B66" s="75"/>
      <c r="C66" s="75"/>
      <c r="D66" s="76">
        <f t="shared" si="5"/>
        <v>0</v>
      </c>
      <c r="E66" s="76">
        <f t="shared" si="6"/>
        <v>0</v>
      </c>
      <c r="F66" s="41">
        <f t="shared" si="7"/>
        <v>0</v>
      </c>
      <c r="G66" s="41">
        <f t="shared" si="8"/>
        <v>0</v>
      </c>
      <c r="H66" s="41">
        <f t="shared" si="9"/>
        <v>0</v>
      </c>
      <c r="I66" s="41">
        <f t="shared" si="10"/>
        <v>0</v>
      </c>
      <c r="J66" s="41">
        <f t="shared" si="11"/>
        <v>0</v>
      </c>
      <c r="K66" s="41">
        <f t="shared" si="12"/>
        <v>0</v>
      </c>
      <c r="L66" s="41">
        <f t="shared" si="13"/>
        <v>0</v>
      </c>
      <c r="M66" s="41">
        <f t="shared" ca="1" si="14"/>
        <v>0.36737385867677419</v>
      </c>
      <c r="N66" s="41">
        <f t="shared" ca="1" si="15"/>
        <v>0</v>
      </c>
      <c r="O66" s="88">
        <f t="shared" ca="1" si="16"/>
        <v>0</v>
      </c>
      <c r="P66" s="41">
        <f t="shared" ca="1" si="17"/>
        <v>0</v>
      </c>
      <c r="Q66" s="41">
        <f t="shared" ca="1" si="18"/>
        <v>0</v>
      </c>
      <c r="R66" s="25">
        <f t="shared" ca="1" si="19"/>
        <v>-0.36737385867677419</v>
      </c>
    </row>
    <row r="67" spans="1:18">
      <c r="A67" s="75"/>
      <c r="B67" s="75"/>
      <c r="C67" s="75"/>
      <c r="D67" s="76">
        <f t="shared" si="5"/>
        <v>0</v>
      </c>
      <c r="E67" s="76">
        <f t="shared" si="6"/>
        <v>0</v>
      </c>
      <c r="F67" s="41">
        <f t="shared" si="7"/>
        <v>0</v>
      </c>
      <c r="G67" s="41">
        <f t="shared" si="8"/>
        <v>0</v>
      </c>
      <c r="H67" s="41">
        <f t="shared" si="9"/>
        <v>0</v>
      </c>
      <c r="I67" s="41">
        <f t="shared" si="10"/>
        <v>0</v>
      </c>
      <c r="J67" s="41">
        <f t="shared" si="11"/>
        <v>0</v>
      </c>
      <c r="K67" s="41">
        <f t="shared" si="12"/>
        <v>0</v>
      </c>
      <c r="L67" s="41">
        <f t="shared" si="13"/>
        <v>0</v>
      </c>
      <c r="M67" s="41">
        <f t="shared" ca="1" si="14"/>
        <v>0.36737385867677419</v>
      </c>
      <c r="N67" s="41">
        <f t="shared" ca="1" si="15"/>
        <v>0</v>
      </c>
      <c r="O67" s="88">
        <f t="shared" ca="1" si="16"/>
        <v>0</v>
      </c>
      <c r="P67" s="41">
        <f t="shared" ca="1" si="17"/>
        <v>0</v>
      </c>
      <c r="Q67" s="41">
        <f t="shared" ca="1" si="18"/>
        <v>0</v>
      </c>
      <c r="R67" s="25">
        <f t="shared" ca="1" si="19"/>
        <v>-0.36737385867677419</v>
      </c>
    </row>
    <row r="68" spans="1:18">
      <c r="A68" s="75"/>
      <c r="B68" s="75"/>
      <c r="C68" s="75"/>
      <c r="D68" s="76">
        <f t="shared" si="5"/>
        <v>0</v>
      </c>
      <c r="E68" s="76">
        <f t="shared" si="6"/>
        <v>0</v>
      </c>
      <c r="F68" s="41">
        <f t="shared" si="7"/>
        <v>0</v>
      </c>
      <c r="G68" s="41">
        <f t="shared" si="8"/>
        <v>0</v>
      </c>
      <c r="H68" s="41">
        <f t="shared" si="9"/>
        <v>0</v>
      </c>
      <c r="I68" s="41">
        <f t="shared" si="10"/>
        <v>0</v>
      </c>
      <c r="J68" s="41">
        <f t="shared" si="11"/>
        <v>0</v>
      </c>
      <c r="K68" s="41">
        <f t="shared" si="12"/>
        <v>0</v>
      </c>
      <c r="L68" s="41">
        <f t="shared" si="13"/>
        <v>0</v>
      </c>
      <c r="M68" s="41">
        <f t="shared" ca="1" si="14"/>
        <v>0.36737385867677419</v>
      </c>
      <c r="N68" s="41">
        <f t="shared" ca="1" si="15"/>
        <v>0</v>
      </c>
      <c r="O68" s="88">
        <f t="shared" ca="1" si="16"/>
        <v>0</v>
      </c>
      <c r="P68" s="41">
        <f t="shared" ca="1" si="17"/>
        <v>0</v>
      </c>
      <c r="Q68" s="41">
        <f t="shared" ca="1" si="18"/>
        <v>0</v>
      </c>
      <c r="R68" s="25">
        <f t="shared" ca="1" si="19"/>
        <v>-0.36737385867677419</v>
      </c>
    </row>
    <row r="69" spans="1:18">
      <c r="A69" s="75"/>
      <c r="B69" s="75"/>
      <c r="C69" s="75"/>
      <c r="D69" s="76">
        <f t="shared" si="5"/>
        <v>0</v>
      </c>
      <c r="E69" s="76">
        <f t="shared" si="6"/>
        <v>0</v>
      </c>
      <c r="F69" s="41">
        <f t="shared" si="7"/>
        <v>0</v>
      </c>
      <c r="G69" s="41">
        <f t="shared" si="8"/>
        <v>0</v>
      </c>
      <c r="H69" s="41">
        <f t="shared" si="9"/>
        <v>0</v>
      </c>
      <c r="I69" s="41">
        <f t="shared" si="10"/>
        <v>0</v>
      </c>
      <c r="J69" s="41">
        <f t="shared" si="11"/>
        <v>0</v>
      </c>
      <c r="K69" s="41">
        <f t="shared" si="12"/>
        <v>0</v>
      </c>
      <c r="L69" s="41">
        <f t="shared" si="13"/>
        <v>0</v>
      </c>
      <c r="M69" s="41">
        <f t="shared" ca="1" si="14"/>
        <v>0.36737385867677419</v>
      </c>
      <c r="N69" s="41">
        <f t="shared" ca="1" si="15"/>
        <v>0</v>
      </c>
      <c r="O69" s="88">
        <f t="shared" ca="1" si="16"/>
        <v>0</v>
      </c>
      <c r="P69" s="41">
        <f t="shared" ca="1" si="17"/>
        <v>0</v>
      </c>
      <c r="Q69" s="41">
        <f t="shared" ca="1" si="18"/>
        <v>0</v>
      </c>
      <c r="R69" s="25">
        <f t="shared" ca="1" si="19"/>
        <v>-0.36737385867677419</v>
      </c>
    </row>
    <row r="70" spans="1:18">
      <c r="A70" s="75"/>
      <c r="B70" s="75"/>
      <c r="C70" s="75"/>
      <c r="D70" s="76">
        <f t="shared" si="5"/>
        <v>0</v>
      </c>
      <c r="E70" s="76">
        <f t="shared" si="6"/>
        <v>0</v>
      </c>
      <c r="F70" s="41">
        <f t="shared" si="7"/>
        <v>0</v>
      </c>
      <c r="G70" s="41">
        <f t="shared" si="8"/>
        <v>0</v>
      </c>
      <c r="H70" s="41">
        <f t="shared" si="9"/>
        <v>0</v>
      </c>
      <c r="I70" s="41">
        <f t="shared" si="10"/>
        <v>0</v>
      </c>
      <c r="J70" s="41">
        <f t="shared" si="11"/>
        <v>0</v>
      </c>
      <c r="K70" s="41">
        <f t="shared" si="12"/>
        <v>0</v>
      </c>
      <c r="L70" s="41">
        <f t="shared" si="13"/>
        <v>0</v>
      </c>
      <c r="M70" s="41">
        <f t="shared" ca="1" si="14"/>
        <v>0.36737385867677419</v>
      </c>
      <c r="N70" s="41">
        <f t="shared" ca="1" si="15"/>
        <v>0</v>
      </c>
      <c r="O70" s="88">
        <f t="shared" ca="1" si="16"/>
        <v>0</v>
      </c>
      <c r="P70" s="41">
        <f t="shared" ca="1" si="17"/>
        <v>0</v>
      </c>
      <c r="Q70" s="41">
        <f t="shared" ca="1" si="18"/>
        <v>0</v>
      </c>
      <c r="R70" s="25">
        <f t="shared" ca="1" si="19"/>
        <v>-0.36737385867677419</v>
      </c>
    </row>
    <row r="71" spans="1:18">
      <c r="A71" s="75"/>
      <c r="B71" s="75"/>
      <c r="C71" s="75"/>
      <c r="D71" s="76">
        <f t="shared" si="5"/>
        <v>0</v>
      </c>
      <c r="E71" s="76">
        <f t="shared" si="6"/>
        <v>0</v>
      </c>
      <c r="F71" s="41">
        <f t="shared" si="7"/>
        <v>0</v>
      </c>
      <c r="G71" s="41">
        <f t="shared" si="8"/>
        <v>0</v>
      </c>
      <c r="H71" s="41">
        <f t="shared" si="9"/>
        <v>0</v>
      </c>
      <c r="I71" s="41">
        <f t="shared" si="10"/>
        <v>0</v>
      </c>
      <c r="J71" s="41">
        <f t="shared" si="11"/>
        <v>0</v>
      </c>
      <c r="K71" s="41">
        <f t="shared" si="12"/>
        <v>0</v>
      </c>
      <c r="L71" s="41">
        <f t="shared" si="13"/>
        <v>0</v>
      </c>
      <c r="M71" s="41">
        <f t="shared" ca="1" si="14"/>
        <v>0.36737385867677419</v>
      </c>
      <c r="N71" s="41">
        <f t="shared" ca="1" si="15"/>
        <v>0</v>
      </c>
      <c r="O71" s="88">
        <f t="shared" ca="1" si="16"/>
        <v>0</v>
      </c>
      <c r="P71" s="41">
        <f t="shared" ca="1" si="17"/>
        <v>0</v>
      </c>
      <c r="Q71" s="41">
        <f t="shared" ca="1" si="18"/>
        <v>0</v>
      </c>
      <c r="R71" s="25">
        <f t="shared" ca="1" si="19"/>
        <v>-0.36737385867677419</v>
      </c>
    </row>
    <row r="72" spans="1:18">
      <c r="A72" s="75"/>
      <c r="B72" s="75"/>
      <c r="C72" s="75"/>
      <c r="D72" s="76">
        <f t="shared" si="5"/>
        <v>0</v>
      </c>
      <c r="E72" s="76">
        <f t="shared" si="6"/>
        <v>0</v>
      </c>
      <c r="F72" s="41">
        <f t="shared" si="7"/>
        <v>0</v>
      </c>
      <c r="G72" s="41">
        <f t="shared" si="8"/>
        <v>0</v>
      </c>
      <c r="H72" s="41">
        <f t="shared" si="9"/>
        <v>0</v>
      </c>
      <c r="I72" s="41">
        <f t="shared" si="10"/>
        <v>0</v>
      </c>
      <c r="J72" s="41">
        <f t="shared" si="11"/>
        <v>0</v>
      </c>
      <c r="K72" s="41">
        <f t="shared" si="12"/>
        <v>0</v>
      </c>
      <c r="L72" s="41">
        <f t="shared" si="13"/>
        <v>0</v>
      </c>
      <c r="M72" s="41">
        <f t="shared" ca="1" si="14"/>
        <v>0.36737385867677419</v>
      </c>
      <c r="N72" s="41">
        <f t="shared" ca="1" si="15"/>
        <v>0</v>
      </c>
      <c r="O72" s="88">
        <f t="shared" ca="1" si="16"/>
        <v>0</v>
      </c>
      <c r="P72" s="41">
        <f t="shared" ca="1" si="17"/>
        <v>0</v>
      </c>
      <c r="Q72" s="41">
        <f t="shared" ca="1" si="18"/>
        <v>0</v>
      </c>
      <c r="R72" s="25">
        <f t="shared" ca="1" si="19"/>
        <v>-0.36737385867677419</v>
      </c>
    </row>
    <row r="73" spans="1:18">
      <c r="A73" s="75"/>
      <c r="B73" s="75"/>
      <c r="C73" s="75"/>
      <c r="D73" s="76">
        <f t="shared" si="5"/>
        <v>0</v>
      </c>
      <c r="E73" s="76">
        <f t="shared" si="6"/>
        <v>0</v>
      </c>
      <c r="F73" s="41">
        <f t="shared" si="7"/>
        <v>0</v>
      </c>
      <c r="G73" s="41">
        <f t="shared" si="8"/>
        <v>0</v>
      </c>
      <c r="H73" s="41">
        <f t="shared" si="9"/>
        <v>0</v>
      </c>
      <c r="I73" s="41">
        <f t="shared" si="10"/>
        <v>0</v>
      </c>
      <c r="J73" s="41">
        <f t="shared" si="11"/>
        <v>0</v>
      </c>
      <c r="K73" s="41">
        <f t="shared" si="12"/>
        <v>0</v>
      </c>
      <c r="L73" s="41">
        <f t="shared" si="13"/>
        <v>0</v>
      </c>
      <c r="M73" s="41">
        <f t="shared" ca="1" si="14"/>
        <v>0.36737385867677419</v>
      </c>
      <c r="N73" s="41">
        <f t="shared" ca="1" si="15"/>
        <v>0</v>
      </c>
      <c r="O73" s="88">
        <f t="shared" ca="1" si="16"/>
        <v>0</v>
      </c>
      <c r="P73" s="41">
        <f t="shared" ca="1" si="17"/>
        <v>0</v>
      </c>
      <c r="Q73" s="41">
        <f t="shared" ca="1" si="18"/>
        <v>0</v>
      </c>
      <c r="R73" s="25">
        <f t="shared" ca="1" si="19"/>
        <v>-0.36737385867677419</v>
      </c>
    </row>
    <row r="74" spans="1:18">
      <c r="A74" s="75"/>
      <c r="B74" s="75"/>
      <c r="C74" s="75"/>
      <c r="D74" s="76">
        <f t="shared" si="5"/>
        <v>0</v>
      </c>
      <c r="E74" s="76">
        <f t="shared" si="6"/>
        <v>0</v>
      </c>
      <c r="F74" s="41">
        <f t="shared" si="7"/>
        <v>0</v>
      </c>
      <c r="G74" s="41">
        <f t="shared" si="8"/>
        <v>0</v>
      </c>
      <c r="H74" s="41">
        <f t="shared" si="9"/>
        <v>0</v>
      </c>
      <c r="I74" s="41">
        <f t="shared" si="10"/>
        <v>0</v>
      </c>
      <c r="J74" s="41">
        <f t="shared" si="11"/>
        <v>0</v>
      </c>
      <c r="K74" s="41">
        <f t="shared" si="12"/>
        <v>0</v>
      </c>
      <c r="L74" s="41">
        <f t="shared" si="13"/>
        <v>0</v>
      </c>
      <c r="M74" s="41">
        <f t="shared" ca="1" si="14"/>
        <v>0.36737385867677419</v>
      </c>
      <c r="N74" s="41">
        <f t="shared" ca="1" si="15"/>
        <v>0</v>
      </c>
      <c r="O74" s="88">
        <f t="shared" ca="1" si="16"/>
        <v>0</v>
      </c>
      <c r="P74" s="41">
        <f t="shared" ca="1" si="17"/>
        <v>0</v>
      </c>
      <c r="Q74" s="41">
        <f t="shared" ca="1" si="18"/>
        <v>0</v>
      </c>
      <c r="R74" s="25">
        <f t="shared" ca="1" si="19"/>
        <v>-0.36737385867677419</v>
      </c>
    </row>
    <row r="75" spans="1:18">
      <c r="A75" s="75"/>
      <c r="B75" s="75"/>
      <c r="C75" s="75"/>
      <c r="D75" s="76">
        <f t="shared" si="5"/>
        <v>0</v>
      </c>
      <c r="E75" s="76">
        <f t="shared" si="6"/>
        <v>0</v>
      </c>
      <c r="F75" s="41">
        <f t="shared" si="7"/>
        <v>0</v>
      </c>
      <c r="G75" s="41">
        <f t="shared" si="8"/>
        <v>0</v>
      </c>
      <c r="H75" s="41">
        <f t="shared" si="9"/>
        <v>0</v>
      </c>
      <c r="I75" s="41">
        <f t="shared" si="10"/>
        <v>0</v>
      </c>
      <c r="J75" s="41">
        <f t="shared" si="11"/>
        <v>0</v>
      </c>
      <c r="K75" s="41">
        <f t="shared" si="12"/>
        <v>0</v>
      </c>
      <c r="L75" s="41">
        <f t="shared" si="13"/>
        <v>0</v>
      </c>
      <c r="M75" s="41">
        <f t="shared" ca="1" si="14"/>
        <v>0.36737385867677419</v>
      </c>
      <c r="N75" s="41">
        <f t="shared" ca="1" si="15"/>
        <v>0</v>
      </c>
      <c r="O75" s="88">
        <f t="shared" ca="1" si="16"/>
        <v>0</v>
      </c>
      <c r="P75" s="41">
        <f t="shared" ca="1" si="17"/>
        <v>0</v>
      </c>
      <c r="Q75" s="41">
        <f t="shared" ca="1" si="18"/>
        <v>0</v>
      </c>
      <c r="R75" s="25">
        <f t="shared" ca="1" si="19"/>
        <v>-0.36737385867677419</v>
      </c>
    </row>
    <row r="76" spans="1:18">
      <c r="A76" s="75"/>
      <c r="B76" s="75"/>
      <c r="C76" s="75"/>
      <c r="D76" s="76">
        <f t="shared" si="5"/>
        <v>0</v>
      </c>
      <c r="E76" s="76">
        <f t="shared" si="6"/>
        <v>0</v>
      </c>
      <c r="F76" s="41">
        <f t="shared" si="7"/>
        <v>0</v>
      </c>
      <c r="G76" s="41">
        <f t="shared" si="8"/>
        <v>0</v>
      </c>
      <c r="H76" s="41">
        <f t="shared" si="9"/>
        <v>0</v>
      </c>
      <c r="I76" s="41">
        <f t="shared" si="10"/>
        <v>0</v>
      </c>
      <c r="J76" s="41">
        <f t="shared" si="11"/>
        <v>0</v>
      </c>
      <c r="K76" s="41">
        <f t="shared" si="12"/>
        <v>0</v>
      </c>
      <c r="L76" s="41">
        <f t="shared" si="13"/>
        <v>0</v>
      </c>
      <c r="M76" s="41">
        <f t="shared" ca="1" si="14"/>
        <v>0.36737385867677419</v>
      </c>
      <c r="N76" s="41">
        <f t="shared" ca="1" si="15"/>
        <v>0</v>
      </c>
      <c r="O76" s="88">
        <f t="shared" ca="1" si="16"/>
        <v>0</v>
      </c>
      <c r="P76" s="41">
        <f t="shared" ca="1" si="17"/>
        <v>0</v>
      </c>
      <c r="Q76" s="41">
        <f t="shared" ca="1" si="18"/>
        <v>0</v>
      </c>
      <c r="R76" s="25">
        <f t="shared" ca="1" si="19"/>
        <v>-0.36737385867677419</v>
      </c>
    </row>
    <row r="77" spans="1:18">
      <c r="A77" s="75"/>
      <c r="B77" s="75"/>
      <c r="C77" s="75"/>
      <c r="D77" s="76">
        <f t="shared" si="5"/>
        <v>0</v>
      </c>
      <c r="E77" s="76">
        <f t="shared" si="6"/>
        <v>0</v>
      </c>
      <c r="F77" s="41">
        <f t="shared" si="7"/>
        <v>0</v>
      </c>
      <c r="G77" s="41">
        <f t="shared" si="8"/>
        <v>0</v>
      </c>
      <c r="H77" s="41">
        <f t="shared" si="9"/>
        <v>0</v>
      </c>
      <c r="I77" s="41">
        <f t="shared" si="10"/>
        <v>0</v>
      </c>
      <c r="J77" s="41">
        <f t="shared" si="11"/>
        <v>0</v>
      </c>
      <c r="K77" s="41">
        <f t="shared" si="12"/>
        <v>0</v>
      </c>
      <c r="L77" s="41">
        <f t="shared" si="13"/>
        <v>0</v>
      </c>
      <c r="M77" s="41">
        <f t="shared" ca="1" si="14"/>
        <v>0.36737385867677419</v>
      </c>
      <c r="N77" s="41">
        <f t="shared" ca="1" si="15"/>
        <v>0</v>
      </c>
      <c r="O77" s="88">
        <f t="shared" ca="1" si="16"/>
        <v>0</v>
      </c>
      <c r="P77" s="41">
        <f t="shared" ca="1" si="17"/>
        <v>0</v>
      </c>
      <c r="Q77" s="41">
        <f t="shared" ca="1" si="18"/>
        <v>0</v>
      </c>
      <c r="R77" s="25">
        <f t="shared" ca="1" si="19"/>
        <v>-0.36737385867677419</v>
      </c>
    </row>
    <row r="78" spans="1:18">
      <c r="A78" s="75"/>
      <c r="B78" s="75"/>
      <c r="C78" s="75"/>
      <c r="D78" s="76">
        <f t="shared" si="5"/>
        <v>0</v>
      </c>
      <c r="E78" s="76">
        <f t="shared" si="6"/>
        <v>0</v>
      </c>
      <c r="F78" s="41">
        <f t="shared" si="7"/>
        <v>0</v>
      </c>
      <c r="G78" s="41">
        <f t="shared" si="8"/>
        <v>0</v>
      </c>
      <c r="H78" s="41">
        <f t="shared" si="9"/>
        <v>0</v>
      </c>
      <c r="I78" s="41">
        <f t="shared" si="10"/>
        <v>0</v>
      </c>
      <c r="J78" s="41">
        <f t="shared" si="11"/>
        <v>0</v>
      </c>
      <c r="K78" s="41">
        <f t="shared" si="12"/>
        <v>0</v>
      </c>
      <c r="L78" s="41">
        <f t="shared" si="13"/>
        <v>0</v>
      </c>
      <c r="M78" s="41">
        <f t="shared" ca="1" si="14"/>
        <v>0.36737385867677419</v>
      </c>
      <c r="N78" s="41">
        <f t="shared" ca="1" si="15"/>
        <v>0</v>
      </c>
      <c r="O78" s="88">
        <f t="shared" ca="1" si="16"/>
        <v>0</v>
      </c>
      <c r="P78" s="41">
        <f t="shared" ca="1" si="17"/>
        <v>0</v>
      </c>
      <c r="Q78" s="41">
        <f t="shared" ca="1" si="18"/>
        <v>0</v>
      </c>
      <c r="R78" s="25">
        <f t="shared" ca="1" si="19"/>
        <v>-0.36737385867677419</v>
      </c>
    </row>
    <row r="79" spans="1:18">
      <c r="A79" s="75"/>
      <c r="B79" s="75"/>
      <c r="C79" s="75"/>
      <c r="D79" s="76">
        <f t="shared" si="5"/>
        <v>0</v>
      </c>
      <c r="E79" s="76">
        <f t="shared" si="6"/>
        <v>0</v>
      </c>
      <c r="F79" s="41">
        <f t="shared" si="7"/>
        <v>0</v>
      </c>
      <c r="G79" s="41">
        <f t="shared" si="8"/>
        <v>0</v>
      </c>
      <c r="H79" s="41">
        <f t="shared" si="9"/>
        <v>0</v>
      </c>
      <c r="I79" s="41">
        <f t="shared" si="10"/>
        <v>0</v>
      </c>
      <c r="J79" s="41">
        <f t="shared" si="11"/>
        <v>0</v>
      </c>
      <c r="K79" s="41">
        <f t="shared" si="12"/>
        <v>0</v>
      </c>
      <c r="L79" s="41">
        <f t="shared" si="13"/>
        <v>0</v>
      </c>
      <c r="M79" s="41">
        <f t="shared" ca="1" si="14"/>
        <v>0.36737385867677419</v>
      </c>
      <c r="N79" s="41">
        <f t="shared" ca="1" si="15"/>
        <v>0</v>
      </c>
      <c r="O79" s="88">
        <f t="shared" ca="1" si="16"/>
        <v>0</v>
      </c>
      <c r="P79" s="41">
        <f t="shared" ca="1" si="17"/>
        <v>0</v>
      </c>
      <c r="Q79" s="41">
        <f t="shared" ca="1" si="18"/>
        <v>0</v>
      </c>
      <c r="R79" s="25">
        <f t="shared" ca="1" si="19"/>
        <v>-0.36737385867677419</v>
      </c>
    </row>
    <row r="80" spans="1:18">
      <c r="A80" s="75"/>
      <c r="B80" s="75"/>
      <c r="C80" s="75"/>
      <c r="D80" s="76">
        <f t="shared" si="5"/>
        <v>0</v>
      </c>
      <c r="E80" s="76">
        <f t="shared" si="6"/>
        <v>0</v>
      </c>
      <c r="F80" s="41">
        <f t="shared" si="7"/>
        <v>0</v>
      </c>
      <c r="G80" s="41">
        <f t="shared" si="8"/>
        <v>0</v>
      </c>
      <c r="H80" s="41">
        <f t="shared" si="9"/>
        <v>0</v>
      </c>
      <c r="I80" s="41">
        <f t="shared" si="10"/>
        <v>0</v>
      </c>
      <c r="J80" s="41">
        <f t="shared" si="11"/>
        <v>0</v>
      </c>
      <c r="K80" s="41">
        <f t="shared" si="12"/>
        <v>0</v>
      </c>
      <c r="L80" s="41">
        <f t="shared" si="13"/>
        <v>0</v>
      </c>
      <c r="M80" s="41">
        <f t="shared" ca="1" si="14"/>
        <v>0.36737385867677419</v>
      </c>
      <c r="N80" s="41">
        <f t="shared" ca="1" si="15"/>
        <v>0</v>
      </c>
      <c r="O80" s="88">
        <f t="shared" ca="1" si="16"/>
        <v>0</v>
      </c>
      <c r="P80" s="41">
        <f t="shared" ca="1" si="17"/>
        <v>0</v>
      </c>
      <c r="Q80" s="41">
        <f t="shared" ca="1" si="18"/>
        <v>0</v>
      </c>
      <c r="R80" s="25">
        <f t="shared" ca="1" si="19"/>
        <v>-0.36737385867677419</v>
      </c>
    </row>
    <row r="81" spans="1:18">
      <c r="A81" s="75"/>
      <c r="B81" s="75"/>
      <c r="C81" s="75"/>
      <c r="D81" s="76">
        <f t="shared" si="5"/>
        <v>0</v>
      </c>
      <c r="E81" s="76">
        <f t="shared" si="6"/>
        <v>0</v>
      </c>
      <c r="F81" s="41">
        <f t="shared" si="7"/>
        <v>0</v>
      </c>
      <c r="G81" s="41">
        <f t="shared" si="8"/>
        <v>0</v>
      </c>
      <c r="H81" s="41">
        <f t="shared" si="9"/>
        <v>0</v>
      </c>
      <c r="I81" s="41">
        <f t="shared" si="10"/>
        <v>0</v>
      </c>
      <c r="J81" s="41">
        <f t="shared" si="11"/>
        <v>0</v>
      </c>
      <c r="K81" s="41">
        <f t="shared" si="12"/>
        <v>0</v>
      </c>
      <c r="L81" s="41">
        <f t="shared" si="13"/>
        <v>0</v>
      </c>
      <c r="M81" s="41">
        <f t="shared" ca="1" si="14"/>
        <v>0.36737385867677419</v>
      </c>
      <c r="N81" s="41">
        <f t="shared" ca="1" si="15"/>
        <v>0</v>
      </c>
      <c r="O81" s="88">
        <f t="shared" ca="1" si="16"/>
        <v>0</v>
      </c>
      <c r="P81" s="41">
        <f t="shared" ca="1" si="17"/>
        <v>0</v>
      </c>
      <c r="Q81" s="41">
        <f t="shared" ca="1" si="18"/>
        <v>0</v>
      </c>
      <c r="R81" s="25">
        <f t="shared" ca="1" si="19"/>
        <v>-0.36737385867677419</v>
      </c>
    </row>
    <row r="82" spans="1:18">
      <c r="A82" s="75"/>
      <c r="B82" s="75"/>
      <c r="C82" s="75"/>
      <c r="D82" s="76">
        <f t="shared" si="5"/>
        <v>0</v>
      </c>
      <c r="E82" s="76">
        <f t="shared" si="6"/>
        <v>0</v>
      </c>
      <c r="F82" s="41">
        <f t="shared" si="7"/>
        <v>0</v>
      </c>
      <c r="G82" s="41">
        <f t="shared" si="8"/>
        <v>0</v>
      </c>
      <c r="H82" s="41">
        <f t="shared" si="9"/>
        <v>0</v>
      </c>
      <c r="I82" s="41">
        <f t="shared" si="10"/>
        <v>0</v>
      </c>
      <c r="J82" s="41">
        <f t="shared" si="11"/>
        <v>0</v>
      </c>
      <c r="K82" s="41">
        <f t="shared" si="12"/>
        <v>0</v>
      </c>
      <c r="L82" s="41">
        <f t="shared" si="13"/>
        <v>0</v>
      </c>
      <c r="M82" s="41">
        <f t="shared" ca="1" si="14"/>
        <v>0.36737385867677419</v>
      </c>
      <c r="N82" s="41">
        <f t="shared" ca="1" si="15"/>
        <v>0</v>
      </c>
      <c r="O82" s="88">
        <f t="shared" ca="1" si="16"/>
        <v>0</v>
      </c>
      <c r="P82" s="41">
        <f t="shared" ca="1" si="17"/>
        <v>0</v>
      </c>
      <c r="Q82" s="41">
        <f t="shared" ca="1" si="18"/>
        <v>0</v>
      </c>
      <c r="R82" s="25">
        <f t="shared" ca="1" si="19"/>
        <v>-0.36737385867677419</v>
      </c>
    </row>
    <row r="83" spans="1:18">
      <c r="A83" s="75"/>
      <c r="B83" s="75"/>
      <c r="C83" s="75"/>
      <c r="D83" s="76">
        <f t="shared" si="5"/>
        <v>0</v>
      </c>
      <c r="E83" s="76">
        <f t="shared" si="6"/>
        <v>0</v>
      </c>
      <c r="F83" s="41">
        <f t="shared" si="7"/>
        <v>0</v>
      </c>
      <c r="G83" s="41">
        <f t="shared" si="8"/>
        <v>0</v>
      </c>
      <c r="H83" s="41">
        <f t="shared" si="9"/>
        <v>0</v>
      </c>
      <c r="I83" s="41">
        <f t="shared" si="10"/>
        <v>0</v>
      </c>
      <c r="J83" s="41">
        <f t="shared" si="11"/>
        <v>0</v>
      </c>
      <c r="K83" s="41">
        <f t="shared" si="12"/>
        <v>0</v>
      </c>
      <c r="L83" s="41">
        <f t="shared" si="13"/>
        <v>0</v>
      </c>
      <c r="M83" s="41">
        <f t="shared" ca="1" si="14"/>
        <v>0.36737385867677419</v>
      </c>
      <c r="N83" s="41">
        <f t="shared" ca="1" si="15"/>
        <v>0</v>
      </c>
      <c r="O83" s="88">
        <f t="shared" ca="1" si="16"/>
        <v>0</v>
      </c>
      <c r="P83" s="41">
        <f t="shared" ca="1" si="17"/>
        <v>0</v>
      </c>
      <c r="Q83" s="41">
        <f t="shared" ca="1" si="18"/>
        <v>0</v>
      </c>
      <c r="R83" s="25">
        <f t="shared" ca="1" si="19"/>
        <v>-0.36737385867677419</v>
      </c>
    </row>
    <row r="84" spans="1:18">
      <c r="A84" s="75"/>
      <c r="B84" s="75"/>
      <c r="C84" s="75"/>
      <c r="D84" s="76">
        <f t="shared" si="5"/>
        <v>0</v>
      </c>
      <c r="E84" s="76">
        <f t="shared" si="6"/>
        <v>0</v>
      </c>
      <c r="F84" s="41">
        <f t="shared" si="7"/>
        <v>0</v>
      </c>
      <c r="G84" s="41">
        <f t="shared" si="8"/>
        <v>0</v>
      </c>
      <c r="H84" s="41">
        <f t="shared" si="9"/>
        <v>0</v>
      </c>
      <c r="I84" s="41">
        <f t="shared" si="10"/>
        <v>0</v>
      </c>
      <c r="J84" s="41">
        <f t="shared" si="11"/>
        <v>0</v>
      </c>
      <c r="K84" s="41">
        <f t="shared" si="12"/>
        <v>0</v>
      </c>
      <c r="L84" s="41">
        <f t="shared" si="13"/>
        <v>0</v>
      </c>
      <c r="M84" s="41">
        <f t="shared" ca="1" si="14"/>
        <v>0.36737385867677419</v>
      </c>
      <c r="N84" s="41">
        <f t="shared" ca="1" si="15"/>
        <v>0</v>
      </c>
      <c r="O84" s="88">
        <f t="shared" ca="1" si="16"/>
        <v>0</v>
      </c>
      <c r="P84" s="41">
        <f t="shared" ca="1" si="17"/>
        <v>0</v>
      </c>
      <c r="Q84" s="41">
        <f t="shared" ca="1" si="18"/>
        <v>0</v>
      </c>
      <c r="R84" s="25">
        <f t="shared" ca="1" si="19"/>
        <v>-0.36737385867677419</v>
      </c>
    </row>
    <row r="85" spans="1:18">
      <c r="A85" s="75"/>
      <c r="B85" s="75"/>
      <c r="C85" s="75"/>
      <c r="D85" s="76">
        <f t="shared" ref="D85:D148" si="20">A85/A$18</f>
        <v>0</v>
      </c>
      <c r="E85" s="76">
        <f t="shared" ref="E85:E148" si="21">B85/B$18</f>
        <v>0</v>
      </c>
      <c r="F85" s="41">
        <f t="shared" ref="F85:F148" si="22">$C85*D85</f>
        <v>0</v>
      </c>
      <c r="G85" s="41">
        <f t="shared" ref="G85:G148" si="23">$C85*E85</f>
        <v>0</v>
      </c>
      <c r="H85" s="41">
        <f t="shared" ref="H85:H148" si="24">C85*D85*D85</f>
        <v>0</v>
      </c>
      <c r="I85" s="41">
        <f t="shared" ref="I85:I148" si="25">C85*D85*D85*D85</f>
        <v>0</v>
      </c>
      <c r="J85" s="41">
        <f t="shared" ref="J85:J148" si="26">C85*D85*D85*D85*D85</f>
        <v>0</v>
      </c>
      <c r="K85" s="41">
        <f t="shared" ref="K85:K148" si="27">C85*E85*D85</f>
        <v>0</v>
      </c>
      <c r="L85" s="41">
        <f t="shared" ref="L85:L148" si="28">C85*E85*D85*D85</f>
        <v>0</v>
      </c>
      <c r="M85" s="41">
        <f t="shared" ref="M85:M148" ca="1" si="29">+E$4+E$5*D85+E$6*D85^2</f>
        <v>0.36737385867677419</v>
      </c>
      <c r="N85" s="41">
        <f t="shared" ref="N85:N148" ca="1" si="30">C85*(M85-E85)^2</f>
        <v>0</v>
      </c>
      <c r="O85" s="88">
        <f t="shared" ref="O85:O148" ca="1" si="31">(C85*O$1-O$2*F85+O$3*H85)^2</f>
        <v>0</v>
      </c>
      <c r="P85" s="41">
        <f t="shared" ref="P85:P148" ca="1" si="32">(-C85*O$2+O$4*F85-O$5*H85)^2</f>
        <v>0</v>
      </c>
      <c r="Q85" s="41">
        <f t="shared" ref="Q85:Q148" ca="1" si="33">+(C85*O$3-F85*O$5+H85*O$6)^2</f>
        <v>0</v>
      </c>
      <c r="R85" s="25">
        <f t="shared" ref="R85:R148" ca="1" si="34">+E85-M85</f>
        <v>-0.36737385867677419</v>
      </c>
    </row>
    <row r="86" spans="1:18">
      <c r="A86" s="75"/>
      <c r="B86" s="75"/>
      <c r="C86" s="75"/>
      <c r="D86" s="76">
        <f t="shared" si="20"/>
        <v>0</v>
      </c>
      <c r="E86" s="76">
        <f t="shared" si="21"/>
        <v>0</v>
      </c>
      <c r="F86" s="41">
        <f t="shared" si="22"/>
        <v>0</v>
      </c>
      <c r="G86" s="41">
        <f t="shared" si="23"/>
        <v>0</v>
      </c>
      <c r="H86" s="41">
        <f t="shared" si="24"/>
        <v>0</v>
      </c>
      <c r="I86" s="41">
        <f t="shared" si="25"/>
        <v>0</v>
      </c>
      <c r="J86" s="41">
        <f t="shared" si="26"/>
        <v>0</v>
      </c>
      <c r="K86" s="41">
        <f t="shared" si="27"/>
        <v>0</v>
      </c>
      <c r="L86" s="41">
        <f t="shared" si="28"/>
        <v>0</v>
      </c>
      <c r="M86" s="41">
        <f t="shared" ca="1" si="29"/>
        <v>0.36737385867677419</v>
      </c>
      <c r="N86" s="41">
        <f t="shared" ca="1" si="30"/>
        <v>0</v>
      </c>
      <c r="O86" s="88">
        <f t="shared" ca="1" si="31"/>
        <v>0</v>
      </c>
      <c r="P86" s="41">
        <f t="shared" ca="1" si="32"/>
        <v>0</v>
      </c>
      <c r="Q86" s="41">
        <f t="shared" ca="1" si="33"/>
        <v>0</v>
      </c>
      <c r="R86" s="25">
        <f t="shared" ca="1" si="34"/>
        <v>-0.36737385867677419</v>
      </c>
    </row>
    <row r="87" spans="1:18">
      <c r="A87" s="75"/>
      <c r="B87" s="75"/>
      <c r="C87" s="75"/>
      <c r="D87" s="76">
        <f t="shared" si="20"/>
        <v>0</v>
      </c>
      <c r="E87" s="76">
        <f t="shared" si="21"/>
        <v>0</v>
      </c>
      <c r="F87" s="41">
        <f t="shared" si="22"/>
        <v>0</v>
      </c>
      <c r="G87" s="41">
        <f t="shared" si="23"/>
        <v>0</v>
      </c>
      <c r="H87" s="41">
        <f t="shared" si="24"/>
        <v>0</v>
      </c>
      <c r="I87" s="41">
        <f t="shared" si="25"/>
        <v>0</v>
      </c>
      <c r="J87" s="41">
        <f t="shared" si="26"/>
        <v>0</v>
      </c>
      <c r="K87" s="41">
        <f t="shared" si="27"/>
        <v>0</v>
      </c>
      <c r="L87" s="41">
        <f t="shared" si="28"/>
        <v>0</v>
      </c>
      <c r="M87" s="41">
        <f t="shared" ca="1" si="29"/>
        <v>0.36737385867677419</v>
      </c>
      <c r="N87" s="41">
        <f t="shared" ca="1" si="30"/>
        <v>0</v>
      </c>
      <c r="O87" s="88">
        <f t="shared" ca="1" si="31"/>
        <v>0</v>
      </c>
      <c r="P87" s="41">
        <f t="shared" ca="1" si="32"/>
        <v>0</v>
      </c>
      <c r="Q87" s="41">
        <f t="shared" ca="1" si="33"/>
        <v>0</v>
      </c>
      <c r="R87" s="25">
        <f t="shared" ca="1" si="34"/>
        <v>-0.36737385867677419</v>
      </c>
    </row>
    <row r="88" spans="1:18">
      <c r="A88" s="75"/>
      <c r="B88" s="75"/>
      <c r="C88" s="75"/>
      <c r="D88" s="76">
        <f t="shared" si="20"/>
        <v>0</v>
      </c>
      <c r="E88" s="76">
        <f t="shared" si="21"/>
        <v>0</v>
      </c>
      <c r="F88" s="41">
        <f t="shared" si="22"/>
        <v>0</v>
      </c>
      <c r="G88" s="41">
        <f t="shared" si="23"/>
        <v>0</v>
      </c>
      <c r="H88" s="41">
        <f t="shared" si="24"/>
        <v>0</v>
      </c>
      <c r="I88" s="41">
        <f t="shared" si="25"/>
        <v>0</v>
      </c>
      <c r="J88" s="41">
        <f t="shared" si="26"/>
        <v>0</v>
      </c>
      <c r="K88" s="41">
        <f t="shared" si="27"/>
        <v>0</v>
      </c>
      <c r="L88" s="41">
        <f t="shared" si="28"/>
        <v>0</v>
      </c>
      <c r="M88" s="41">
        <f t="shared" ca="1" si="29"/>
        <v>0.36737385867677419</v>
      </c>
      <c r="N88" s="41">
        <f t="shared" ca="1" si="30"/>
        <v>0</v>
      </c>
      <c r="O88" s="88">
        <f t="shared" ca="1" si="31"/>
        <v>0</v>
      </c>
      <c r="P88" s="41">
        <f t="shared" ca="1" si="32"/>
        <v>0</v>
      </c>
      <c r="Q88" s="41">
        <f t="shared" ca="1" si="33"/>
        <v>0</v>
      </c>
      <c r="R88" s="25">
        <f t="shared" ca="1" si="34"/>
        <v>-0.36737385867677419</v>
      </c>
    </row>
    <row r="89" spans="1:18">
      <c r="A89" s="75"/>
      <c r="B89" s="75"/>
      <c r="C89" s="75"/>
      <c r="D89" s="76">
        <f t="shared" si="20"/>
        <v>0</v>
      </c>
      <c r="E89" s="76">
        <f t="shared" si="21"/>
        <v>0</v>
      </c>
      <c r="F89" s="41">
        <f t="shared" si="22"/>
        <v>0</v>
      </c>
      <c r="G89" s="41">
        <f t="shared" si="23"/>
        <v>0</v>
      </c>
      <c r="H89" s="41">
        <f t="shared" si="24"/>
        <v>0</v>
      </c>
      <c r="I89" s="41">
        <f t="shared" si="25"/>
        <v>0</v>
      </c>
      <c r="J89" s="41">
        <f t="shared" si="26"/>
        <v>0</v>
      </c>
      <c r="K89" s="41">
        <f t="shared" si="27"/>
        <v>0</v>
      </c>
      <c r="L89" s="41">
        <f t="shared" si="28"/>
        <v>0</v>
      </c>
      <c r="M89" s="41">
        <f t="shared" ca="1" si="29"/>
        <v>0.36737385867677419</v>
      </c>
      <c r="N89" s="41">
        <f t="shared" ca="1" si="30"/>
        <v>0</v>
      </c>
      <c r="O89" s="88">
        <f t="shared" ca="1" si="31"/>
        <v>0</v>
      </c>
      <c r="P89" s="41">
        <f t="shared" ca="1" si="32"/>
        <v>0</v>
      </c>
      <c r="Q89" s="41">
        <f t="shared" ca="1" si="33"/>
        <v>0</v>
      </c>
      <c r="R89" s="25">
        <f t="shared" ca="1" si="34"/>
        <v>-0.36737385867677419</v>
      </c>
    </row>
    <row r="90" spans="1:18">
      <c r="A90" s="75"/>
      <c r="B90" s="75"/>
      <c r="C90" s="75"/>
      <c r="D90" s="76">
        <f t="shared" si="20"/>
        <v>0</v>
      </c>
      <c r="E90" s="76">
        <f t="shared" si="21"/>
        <v>0</v>
      </c>
      <c r="F90" s="41">
        <f t="shared" si="22"/>
        <v>0</v>
      </c>
      <c r="G90" s="41">
        <f t="shared" si="23"/>
        <v>0</v>
      </c>
      <c r="H90" s="41">
        <f t="shared" si="24"/>
        <v>0</v>
      </c>
      <c r="I90" s="41">
        <f t="shared" si="25"/>
        <v>0</v>
      </c>
      <c r="J90" s="41">
        <f t="shared" si="26"/>
        <v>0</v>
      </c>
      <c r="K90" s="41">
        <f t="shared" si="27"/>
        <v>0</v>
      </c>
      <c r="L90" s="41">
        <f t="shared" si="28"/>
        <v>0</v>
      </c>
      <c r="M90" s="41">
        <f t="shared" ca="1" si="29"/>
        <v>0.36737385867677419</v>
      </c>
      <c r="N90" s="41">
        <f t="shared" ca="1" si="30"/>
        <v>0</v>
      </c>
      <c r="O90" s="88">
        <f t="shared" ca="1" si="31"/>
        <v>0</v>
      </c>
      <c r="P90" s="41">
        <f t="shared" ca="1" si="32"/>
        <v>0</v>
      </c>
      <c r="Q90" s="41">
        <f t="shared" ca="1" si="33"/>
        <v>0</v>
      </c>
      <c r="R90" s="25">
        <f t="shared" ca="1" si="34"/>
        <v>-0.36737385867677419</v>
      </c>
    </row>
    <row r="91" spans="1:18">
      <c r="A91" s="75"/>
      <c r="B91" s="75"/>
      <c r="C91" s="75"/>
      <c r="D91" s="76">
        <f t="shared" si="20"/>
        <v>0</v>
      </c>
      <c r="E91" s="76">
        <f t="shared" si="21"/>
        <v>0</v>
      </c>
      <c r="F91" s="41">
        <f t="shared" si="22"/>
        <v>0</v>
      </c>
      <c r="G91" s="41">
        <f t="shared" si="23"/>
        <v>0</v>
      </c>
      <c r="H91" s="41">
        <f t="shared" si="24"/>
        <v>0</v>
      </c>
      <c r="I91" s="41">
        <f t="shared" si="25"/>
        <v>0</v>
      </c>
      <c r="J91" s="41">
        <f t="shared" si="26"/>
        <v>0</v>
      </c>
      <c r="K91" s="41">
        <f t="shared" si="27"/>
        <v>0</v>
      </c>
      <c r="L91" s="41">
        <f t="shared" si="28"/>
        <v>0</v>
      </c>
      <c r="M91" s="41">
        <f t="shared" ca="1" si="29"/>
        <v>0.36737385867677419</v>
      </c>
      <c r="N91" s="41">
        <f t="shared" ca="1" si="30"/>
        <v>0</v>
      </c>
      <c r="O91" s="88">
        <f t="shared" ca="1" si="31"/>
        <v>0</v>
      </c>
      <c r="P91" s="41">
        <f t="shared" ca="1" si="32"/>
        <v>0</v>
      </c>
      <c r="Q91" s="41">
        <f t="shared" ca="1" si="33"/>
        <v>0</v>
      </c>
      <c r="R91" s="25">
        <f t="shared" ca="1" si="34"/>
        <v>-0.36737385867677419</v>
      </c>
    </row>
    <row r="92" spans="1:18">
      <c r="A92" s="75"/>
      <c r="B92" s="75"/>
      <c r="C92" s="75"/>
      <c r="D92" s="76">
        <f t="shared" si="20"/>
        <v>0</v>
      </c>
      <c r="E92" s="76">
        <f t="shared" si="21"/>
        <v>0</v>
      </c>
      <c r="F92" s="41">
        <f t="shared" si="22"/>
        <v>0</v>
      </c>
      <c r="G92" s="41">
        <f t="shared" si="23"/>
        <v>0</v>
      </c>
      <c r="H92" s="41">
        <f t="shared" si="24"/>
        <v>0</v>
      </c>
      <c r="I92" s="41">
        <f t="shared" si="25"/>
        <v>0</v>
      </c>
      <c r="J92" s="41">
        <f t="shared" si="26"/>
        <v>0</v>
      </c>
      <c r="K92" s="41">
        <f t="shared" si="27"/>
        <v>0</v>
      </c>
      <c r="L92" s="41">
        <f t="shared" si="28"/>
        <v>0</v>
      </c>
      <c r="M92" s="41">
        <f t="shared" ca="1" si="29"/>
        <v>0.36737385867677419</v>
      </c>
      <c r="N92" s="41">
        <f t="shared" ca="1" si="30"/>
        <v>0</v>
      </c>
      <c r="O92" s="88">
        <f t="shared" ca="1" si="31"/>
        <v>0</v>
      </c>
      <c r="P92" s="41">
        <f t="shared" ca="1" si="32"/>
        <v>0</v>
      </c>
      <c r="Q92" s="41">
        <f t="shared" ca="1" si="33"/>
        <v>0</v>
      </c>
      <c r="R92" s="25">
        <f t="shared" ca="1" si="34"/>
        <v>-0.36737385867677419</v>
      </c>
    </row>
    <row r="93" spans="1:18">
      <c r="A93" s="75"/>
      <c r="B93" s="75"/>
      <c r="C93" s="75"/>
      <c r="D93" s="76">
        <f t="shared" si="20"/>
        <v>0</v>
      </c>
      <c r="E93" s="76">
        <f t="shared" si="21"/>
        <v>0</v>
      </c>
      <c r="F93" s="41">
        <f t="shared" si="22"/>
        <v>0</v>
      </c>
      <c r="G93" s="41">
        <f t="shared" si="23"/>
        <v>0</v>
      </c>
      <c r="H93" s="41">
        <f t="shared" si="24"/>
        <v>0</v>
      </c>
      <c r="I93" s="41">
        <f t="shared" si="25"/>
        <v>0</v>
      </c>
      <c r="J93" s="41">
        <f t="shared" si="26"/>
        <v>0</v>
      </c>
      <c r="K93" s="41">
        <f t="shared" si="27"/>
        <v>0</v>
      </c>
      <c r="L93" s="41">
        <f t="shared" si="28"/>
        <v>0</v>
      </c>
      <c r="M93" s="41">
        <f t="shared" ca="1" si="29"/>
        <v>0.36737385867677419</v>
      </c>
      <c r="N93" s="41">
        <f t="shared" ca="1" si="30"/>
        <v>0</v>
      </c>
      <c r="O93" s="88">
        <f t="shared" ca="1" si="31"/>
        <v>0</v>
      </c>
      <c r="P93" s="41">
        <f t="shared" ca="1" si="32"/>
        <v>0</v>
      </c>
      <c r="Q93" s="41">
        <f t="shared" ca="1" si="33"/>
        <v>0</v>
      </c>
      <c r="R93" s="25">
        <f t="shared" ca="1" si="34"/>
        <v>-0.36737385867677419</v>
      </c>
    </row>
    <row r="94" spans="1:18">
      <c r="A94" s="75"/>
      <c r="B94" s="75"/>
      <c r="C94" s="75"/>
      <c r="D94" s="76">
        <f t="shared" si="20"/>
        <v>0</v>
      </c>
      <c r="E94" s="76">
        <f t="shared" si="21"/>
        <v>0</v>
      </c>
      <c r="F94" s="41">
        <f t="shared" si="22"/>
        <v>0</v>
      </c>
      <c r="G94" s="41">
        <f t="shared" si="23"/>
        <v>0</v>
      </c>
      <c r="H94" s="41">
        <f t="shared" si="24"/>
        <v>0</v>
      </c>
      <c r="I94" s="41">
        <f t="shared" si="25"/>
        <v>0</v>
      </c>
      <c r="J94" s="41">
        <f t="shared" si="26"/>
        <v>0</v>
      </c>
      <c r="K94" s="41">
        <f t="shared" si="27"/>
        <v>0</v>
      </c>
      <c r="L94" s="41">
        <f t="shared" si="28"/>
        <v>0</v>
      </c>
      <c r="M94" s="41">
        <f t="shared" ca="1" si="29"/>
        <v>0.36737385867677419</v>
      </c>
      <c r="N94" s="41">
        <f t="shared" ca="1" si="30"/>
        <v>0</v>
      </c>
      <c r="O94" s="88">
        <f t="shared" ca="1" si="31"/>
        <v>0</v>
      </c>
      <c r="P94" s="41">
        <f t="shared" ca="1" si="32"/>
        <v>0</v>
      </c>
      <c r="Q94" s="41">
        <f t="shared" ca="1" si="33"/>
        <v>0</v>
      </c>
      <c r="R94" s="25">
        <f t="shared" ca="1" si="34"/>
        <v>-0.36737385867677419</v>
      </c>
    </row>
    <row r="95" spans="1:18">
      <c r="A95" s="75"/>
      <c r="B95" s="75"/>
      <c r="C95" s="75"/>
      <c r="D95" s="76">
        <f t="shared" si="20"/>
        <v>0</v>
      </c>
      <c r="E95" s="76">
        <f t="shared" si="21"/>
        <v>0</v>
      </c>
      <c r="F95" s="41">
        <f t="shared" si="22"/>
        <v>0</v>
      </c>
      <c r="G95" s="41">
        <f t="shared" si="23"/>
        <v>0</v>
      </c>
      <c r="H95" s="41">
        <f t="shared" si="24"/>
        <v>0</v>
      </c>
      <c r="I95" s="41">
        <f t="shared" si="25"/>
        <v>0</v>
      </c>
      <c r="J95" s="41">
        <f t="shared" si="26"/>
        <v>0</v>
      </c>
      <c r="K95" s="41">
        <f t="shared" si="27"/>
        <v>0</v>
      </c>
      <c r="L95" s="41">
        <f t="shared" si="28"/>
        <v>0</v>
      </c>
      <c r="M95" s="41">
        <f t="shared" ca="1" si="29"/>
        <v>0.36737385867677419</v>
      </c>
      <c r="N95" s="41">
        <f t="shared" ca="1" si="30"/>
        <v>0</v>
      </c>
      <c r="O95" s="88">
        <f t="shared" ca="1" si="31"/>
        <v>0</v>
      </c>
      <c r="P95" s="41">
        <f t="shared" ca="1" si="32"/>
        <v>0</v>
      </c>
      <c r="Q95" s="41">
        <f t="shared" ca="1" si="33"/>
        <v>0</v>
      </c>
      <c r="R95" s="25">
        <f t="shared" ca="1" si="34"/>
        <v>-0.36737385867677419</v>
      </c>
    </row>
    <row r="96" spans="1:18">
      <c r="A96" s="75"/>
      <c r="B96" s="75"/>
      <c r="C96" s="75"/>
      <c r="D96" s="76">
        <f t="shared" si="20"/>
        <v>0</v>
      </c>
      <c r="E96" s="76">
        <f t="shared" si="21"/>
        <v>0</v>
      </c>
      <c r="F96" s="41">
        <f t="shared" si="22"/>
        <v>0</v>
      </c>
      <c r="G96" s="41">
        <f t="shared" si="23"/>
        <v>0</v>
      </c>
      <c r="H96" s="41">
        <f t="shared" si="24"/>
        <v>0</v>
      </c>
      <c r="I96" s="41">
        <f t="shared" si="25"/>
        <v>0</v>
      </c>
      <c r="J96" s="41">
        <f t="shared" si="26"/>
        <v>0</v>
      </c>
      <c r="K96" s="41">
        <f t="shared" si="27"/>
        <v>0</v>
      </c>
      <c r="L96" s="41">
        <f t="shared" si="28"/>
        <v>0</v>
      </c>
      <c r="M96" s="41">
        <f t="shared" ca="1" si="29"/>
        <v>0.36737385867677419</v>
      </c>
      <c r="N96" s="41">
        <f t="shared" ca="1" si="30"/>
        <v>0</v>
      </c>
      <c r="O96" s="88">
        <f t="shared" ca="1" si="31"/>
        <v>0</v>
      </c>
      <c r="P96" s="41">
        <f t="shared" ca="1" si="32"/>
        <v>0</v>
      </c>
      <c r="Q96" s="41">
        <f t="shared" ca="1" si="33"/>
        <v>0</v>
      </c>
      <c r="R96" s="25">
        <f t="shared" ca="1" si="34"/>
        <v>-0.36737385867677419</v>
      </c>
    </row>
    <row r="97" spans="1:18">
      <c r="A97" s="75"/>
      <c r="B97" s="75"/>
      <c r="C97" s="75"/>
      <c r="D97" s="76">
        <f t="shared" si="20"/>
        <v>0</v>
      </c>
      <c r="E97" s="76">
        <f t="shared" si="21"/>
        <v>0</v>
      </c>
      <c r="F97" s="41">
        <f t="shared" si="22"/>
        <v>0</v>
      </c>
      <c r="G97" s="41">
        <f t="shared" si="23"/>
        <v>0</v>
      </c>
      <c r="H97" s="41">
        <f t="shared" si="24"/>
        <v>0</v>
      </c>
      <c r="I97" s="41">
        <f t="shared" si="25"/>
        <v>0</v>
      </c>
      <c r="J97" s="41">
        <f t="shared" si="26"/>
        <v>0</v>
      </c>
      <c r="K97" s="41">
        <f t="shared" si="27"/>
        <v>0</v>
      </c>
      <c r="L97" s="41">
        <f t="shared" si="28"/>
        <v>0</v>
      </c>
      <c r="M97" s="41">
        <f t="shared" ca="1" si="29"/>
        <v>0.36737385867677419</v>
      </c>
      <c r="N97" s="41">
        <f t="shared" ca="1" si="30"/>
        <v>0</v>
      </c>
      <c r="O97" s="88">
        <f t="shared" ca="1" si="31"/>
        <v>0</v>
      </c>
      <c r="P97" s="41">
        <f t="shared" ca="1" si="32"/>
        <v>0</v>
      </c>
      <c r="Q97" s="41">
        <f t="shared" ca="1" si="33"/>
        <v>0</v>
      </c>
      <c r="R97" s="25">
        <f t="shared" ca="1" si="34"/>
        <v>-0.36737385867677419</v>
      </c>
    </row>
    <row r="98" spans="1:18">
      <c r="A98" s="75"/>
      <c r="B98" s="75"/>
      <c r="C98" s="75"/>
      <c r="D98" s="76">
        <f t="shared" si="20"/>
        <v>0</v>
      </c>
      <c r="E98" s="76">
        <f t="shared" si="21"/>
        <v>0</v>
      </c>
      <c r="F98" s="41">
        <f t="shared" si="22"/>
        <v>0</v>
      </c>
      <c r="G98" s="41">
        <f t="shared" si="23"/>
        <v>0</v>
      </c>
      <c r="H98" s="41">
        <f t="shared" si="24"/>
        <v>0</v>
      </c>
      <c r="I98" s="41">
        <f t="shared" si="25"/>
        <v>0</v>
      </c>
      <c r="J98" s="41">
        <f t="shared" si="26"/>
        <v>0</v>
      </c>
      <c r="K98" s="41">
        <f t="shared" si="27"/>
        <v>0</v>
      </c>
      <c r="L98" s="41">
        <f t="shared" si="28"/>
        <v>0</v>
      </c>
      <c r="M98" s="41">
        <f t="shared" ca="1" si="29"/>
        <v>0.36737385867677419</v>
      </c>
      <c r="N98" s="41">
        <f t="shared" ca="1" si="30"/>
        <v>0</v>
      </c>
      <c r="O98" s="88">
        <f t="shared" ca="1" si="31"/>
        <v>0</v>
      </c>
      <c r="P98" s="41">
        <f t="shared" ca="1" si="32"/>
        <v>0</v>
      </c>
      <c r="Q98" s="41">
        <f t="shared" ca="1" si="33"/>
        <v>0</v>
      </c>
      <c r="R98" s="25">
        <f t="shared" ca="1" si="34"/>
        <v>-0.36737385867677419</v>
      </c>
    </row>
    <row r="99" spans="1:18">
      <c r="A99" s="75"/>
      <c r="B99" s="75"/>
      <c r="C99" s="75"/>
      <c r="D99" s="76">
        <f t="shared" si="20"/>
        <v>0</v>
      </c>
      <c r="E99" s="76">
        <f t="shared" si="21"/>
        <v>0</v>
      </c>
      <c r="F99" s="41">
        <f t="shared" si="22"/>
        <v>0</v>
      </c>
      <c r="G99" s="41">
        <f t="shared" si="23"/>
        <v>0</v>
      </c>
      <c r="H99" s="41">
        <f t="shared" si="24"/>
        <v>0</v>
      </c>
      <c r="I99" s="41">
        <f t="shared" si="25"/>
        <v>0</v>
      </c>
      <c r="J99" s="41">
        <f t="shared" si="26"/>
        <v>0</v>
      </c>
      <c r="K99" s="41">
        <f t="shared" si="27"/>
        <v>0</v>
      </c>
      <c r="L99" s="41">
        <f t="shared" si="28"/>
        <v>0</v>
      </c>
      <c r="M99" s="41">
        <f t="shared" ca="1" si="29"/>
        <v>0.36737385867677419</v>
      </c>
      <c r="N99" s="41">
        <f t="shared" ca="1" si="30"/>
        <v>0</v>
      </c>
      <c r="O99" s="88">
        <f t="shared" ca="1" si="31"/>
        <v>0</v>
      </c>
      <c r="P99" s="41">
        <f t="shared" ca="1" si="32"/>
        <v>0</v>
      </c>
      <c r="Q99" s="41">
        <f t="shared" ca="1" si="33"/>
        <v>0</v>
      </c>
      <c r="R99" s="25">
        <f t="shared" ca="1" si="34"/>
        <v>-0.36737385867677419</v>
      </c>
    </row>
    <row r="100" spans="1:18">
      <c r="A100" s="75"/>
      <c r="B100" s="75"/>
      <c r="C100" s="75"/>
      <c r="D100" s="76">
        <f t="shared" si="20"/>
        <v>0</v>
      </c>
      <c r="E100" s="76">
        <f t="shared" si="21"/>
        <v>0</v>
      </c>
      <c r="F100" s="41">
        <f t="shared" si="22"/>
        <v>0</v>
      </c>
      <c r="G100" s="41">
        <f t="shared" si="23"/>
        <v>0</v>
      </c>
      <c r="H100" s="41">
        <f t="shared" si="24"/>
        <v>0</v>
      </c>
      <c r="I100" s="41">
        <f t="shared" si="25"/>
        <v>0</v>
      </c>
      <c r="J100" s="41">
        <f t="shared" si="26"/>
        <v>0</v>
      </c>
      <c r="K100" s="41">
        <f t="shared" si="27"/>
        <v>0</v>
      </c>
      <c r="L100" s="41">
        <f t="shared" si="28"/>
        <v>0</v>
      </c>
      <c r="M100" s="41">
        <f t="shared" ca="1" si="29"/>
        <v>0.36737385867677419</v>
      </c>
      <c r="N100" s="41">
        <f t="shared" ca="1" si="30"/>
        <v>0</v>
      </c>
      <c r="O100" s="88">
        <f t="shared" ca="1" si="31"/>
        <v>0</v>
      </c>
      <c r="P100" s="41">
        <f t="shared" ca="1" si="32"/>
        <v>0</v>
      </c>
      <c r="Q100" s="41">
        <f t="shared" ca="1" si="33"/>
        <v>0</v>
      </c>
      <c r="R100" s="25">
        <f t="shared" ca="1" si="34"/>
        <v>-0.36737385867677419</v>
      </c>
    </row>
    <row r="101" spans="1:18">
      <c r="A101" s="75"/>
      <c r="B101" s="75"/>
      <c r="C101" s="75"/>
      <c r="D101" s="76">
        <f t="shared" si="20"/>
        <v>0</v>
      </c>
      <c r="E101" s="76">
        <f t="shared" si="21"/>
        <v>0</v>
      </c>
      <c r="F101" s="41">
        <f t="shared" si="22"/>
        <v>0</v>
      </c>
      <c r="G101" s="41">
        <f t="shared" si="23"/>
        <v>0</v>
      </c>
      <c r="H101" s="41">
        <f t="shared" si="24"/>
        <v>0</v>
      </c>
      <c r="I101" s="41">
        <f t="shared" si="25"/>
        <v>0</v>
      </c>
      <c r="J101" s="41">
        <f t="shared" si="26"/>
        <v>0</v>
      </c>
      <c r="K101" s="41">
        <f t="shared" si="27"/>
        <v>0</v>
      </c>
      <c r="L101" s="41">
        <f t="shared" si="28"/>
        <v>0</v>
      </c>
      <c r="M101" s="41">
        <f t="shared" ca="1" si="29"/>
        <v>0.36737385867677419</v>
      </c>
      <c r="N101" s="41">
        <f t="shared" ca="1" si="30"/>
        <v>0</v>
      </c>
      <c r="O101" s="88">
        <f t="shared" ca="1" si="31"/>
        <v>0</v>
      </c>
      <c r="P101" s="41">
        <f t="shared" ca="1" si="32"/>
        <v>0</v>
      </c>
      <c r="Q101" s="41">
        <f t="shared" ca="1" si="33"/>
        <v>0</v>
      </c>
      <c r="R101" s="25">
        <f t="shared" ca="1" si="34"/>
        <v>-0.36737385867677419</v>
      </c>
    </row>
    <row r="102" spans="1:18">
      <c r="A102" s="75"/>
      <c r="B102" s="75"/>
      <c r="C102" s="75"/>
      <c r="D102" s="76">
        <f t="shared" si="20"/>
        <v>0</v>
      </c>
      <c r="E102" s="76">
        <f t="shared" si="21"/>
        <v>0</v>
      </c>
      <c r="F102" s="41">
        <f t="shared" si="22"/>
        <v>0</v>
      </c>
      <c r="G102" s="41">
        <f t="shared" si="23"/>
        <v>0</v>
      </c>
      <c r="H102" s="41">
        <f t="shared" si="24"/>
        <v>0</v>
      </c>
      <c r="I102" s="41">
        <f t="shared" si="25"/>
        <v>0</v>
      </c>
      <c r="J102" s="41">
        <f t="shared" si="26"/>
        <v>0</v>
      </c>
      <c r="K102" s="41">
        <f t="shared" si="27"/>
        <v>0</v>
      </c>
      <c r="L102" s="41">
        <f t="shared" si="28"/>
        <v>0</v>
      </c>
      <c r="M102" s="41">
        <f t="shared" ca="1" si="29"/>
        <v>0.36737385867677419</v>
      </c>
      <c r="N102" s="41">
        <f t="shared" ca="1" si="30"/>
        <v>0</v>
      </c>
      <c r="O102" s="88">
        <f t="shared" ca="1" si="31"/>
        <v>0</v>
      </c>
      <c r="P102" s="41">
        <f t="shared" ca="1" si="32"/>
        <v>0</v>
      </c>
      <c r="Q102" s="41">
        <f t="shared" ca="1" si="33"/>
        <v>0</v>
      </c>
      <c r="R102" s="25">
        <f t="shared" ca="1" si="34"/>
        <v>-0.36737385867677419</v>
      </c>
    </row>
    <row r="103" spans="1:18">
      <c r="A103" s="75"/>
      <c r="B103" s="75"/>
      <c r="C103" s="75"/>
      <c r="D103" s="76">
        <f t="shared" si="20"/>
        <v>0</v>
      </c>
      <c r="E103" s="76">
        <f t="shared" si="21"/>
        <v>0</v>
      </c>
      <c r="F103" s="41">
        <f t="shared" si="22"/>
        <v>0</v>
      </c>
      <c r="G103" s="41">
        <f t="shared" si="23"/>
        <v>0</v>
      </c>
      <c r="H103" s="41">
        <f t="shared" si="24"/>
        <v>0</v>
      </c>
      <c r="I103" s="41">
        <f t="shared" si="25"/>
        <v>0</v>
      </c>
      <c r="J103" s="41">
        <f t="shared" si="26"/>
        <v>0</v>
      </c>
      <c r="K103" s="41">
        <f t="shared" si="27"/>
        <v>0</v>
      </c>
      <c r="L103" s="41">
        <f t="shared" si="28"/>
        <v>0</v>
      </c>
      <c r="M103" s="41">
        <f t="shared" ca="1" si="29"/>
        <v>0.36737385867677419</v>
      </c>
      <c r="N103" s="41">
        <f t="shared" ca="1" si="30"/>
        <v>0</v>
      </c>
      <c r="O103" s="88">
        <f t="shared" ca="1" si="31"/>
        <v>0</v>
      </c>
      <c r="P103" s="41">
        <f t="shared" ca="1" si="32"/>
        <v>0</v>
      </c>
      <c r="Q103" s="41">
        <f t="shared" ca="1" si="33"/>
        <v>0</v>
      </c>
      <c r="R103" s="25">
        <f t="shared" ca="1" si="34"/>
        <v>-0.36737385867677419</v>
      </c>
    </row>
    <row r="104" spans="1:18">
      <c r="A104" s="75"/>
      <c r="B104" s="75"/>
      <c r="C104" s="75"/>
      <c r="D104" s="76">
        <f t="shared" si="20"/>
        <v>0</v>
      </c>
      <c r="E104" s="76">
        <f t="shared" si="21"/>
        <v>0</v>
      </c>
      <c r="F104" s="41">
        <f t="shared" si="22"/>
        <v>0</v>
      </c>
      <c r="G104" s="41">
        <f t="shared" si="23"/>
        <v>0</v>
      </c>
      <c r="H104" s="41">
        <f t="shared" si="24"/>
        <v>0</v>
      </c>
      <c r="I104" s="41">
        <f t="shared" si="25"/>
        <v>0</v>
      </c>
      <c r="J104" s="41">
        <f t="shared" si="26"/>
        <v>0</v>
      </c>
      <c r="K104" s="41">
        <f t="shared" si="27"/>
        <v>0</v>
      </c>
      <c r="L104" s="41">
        <f t="shared" si="28"/>
        <v>0</v>
      </c>
      <c r="M104" s="41">
        <f t="shared" ca="1" si="29"/>
        <v>0.36737385867677419</v>
      </c>
      <c r="N104" s="41">
        <f t="shared" ca="1" si="30"/>
        <v>0</v>
      </c>
      <c r="O104" s="88">
        <f t="shared" ca="1" si="31"/>
        <v>0</v>
      </c>
      <c r="P104" s="41">
        <f t="shared" ca="1" si="32"/>
        <v>0</v>
      </c>
      <c r="Q104" s="41">
        <f t="shared" ca="1" si="33"/>
        <v>0</v>
      </c>
      <c r="R104" s="25">
        <f t="shared" ca="1" si="34"/>
        <v>-0.36737385867677419</v>
      </c>
    </row>
    <row r="105" spans="1:18">
      <c r="A105" s="75"/>
      <c r="B105" s="75"/>
      <c r="C105" s="75"/>
      <c r="D105" s="76">
        <f t="shared" si="20"/>
        <v>0</v>
      </c>
      <c r="E105" s="76">
        <f t="shared" si="21"/>
        <v>0</v>
      </c>
      <c r="F105" s="41">
        <f t="shared" si="22"/>
        <v>0</v>
      </c>
      <c r="G105" s="41">
        <f t="shared" si="23"/>
        <v>0</v>
      </c>
      <c r="H105" s="41">
        <f t="shared" si="24"/>
        <v>0</v>
      </c>
      <c r="I105" s="41">
        <f t="shared" si="25"/>
        <v>0</v>
      </c>
      <c r="J105" s="41">
        <f t="shared" si="26"/>
        <v>0</v>
      </c>
      <c r="K105" s="41">
        <f t="shared" si="27"/>
        <v>0</v>
      </c>
      <c r="L105" s="41">
        <f t="shared" si="28"/>
        <v>0</v>
      </c>
      <c r="M105" s="41">
        <f t="shared" ca="1" si="29"/>
        <v>0.36737385867677419</v>
      </c>
      <c r="N105" s="41">
        <f t="shared" ca="1" si="30"/>
        <v>0</v>
      </c>
      <c r="O105" s="88">
        <f t="shared" ca="1" si="31"/>
        <v>0</v>
      </c>
      <c r="P105" s="41">
        <f t="shared" ca="1" si="32"/>
        <v>0</v>
      </c>
      <c r="Q105" s="41">
        <f t="shared" ca="1" si="33"/>
        <v>0</v>
      </c>
      <c r="R105" s="25">
        <f t="shared" ca="1" si="34"/>
        <v>-0.36737385867677419</v>
      </c>
    </row>
    <row r="106" spans="1:18">
      <c r="A106" s="75"/>
      <c r="B106" s="75"/>
      <c r="C106" s="75"/>
      <c r="D106" s="76">
        <f t="shared" si="20"/>
        <v>0</v>
      </c>
      <c r="E106" s="76">
        <f t="shared" si="21"/>
        <v>0</v>
      </c>
      <c r="F106" s="41">
        <f t="shared" si="22"/>
        <v>0</v>
      </c>
      <c r="G106" s="41">
        <f t="shared" si="23"/>
        <v>0</v>
      </c>
      <c r="H106" s="41">
        <f t="shared" si="24"/>
        <v>0</v>
      </c>
      <c r="I106" s="41">
        <f t="shared" si="25"/>
        <v>0</v>
      </c>
      <c r="J106" s="41">
        <f t="shared" si="26"/>
        <v>0</v>
      </c>
      <c r="K106" s="41">
        <f t="shared" si="27"/>
        <v>0</v>
      </c>
      <c r="L106" s="41">
        <f t="shared" si="28"/>
        <v>0</v>
      </c>
      <c r="M106" s="41">
        <f t="shared" ca="1" si="29"/>
        <v>0.36737385867677419</v>
      </c>
      <c r="N106" s="41">
        <f t="shared" ca="1" si="30"/>
        <v>0</v>
      </c>
      <c r="O106" s="88">
        <f t="shared" ca="1" si="31"/>
        <v>0</v>
      </c>
      <c r="P106" s="41">
        <f t="shared" ca="1" si="32"/>
        <v>0</v>
      </c>
      <c r="Q106" s="41">
        <f t="shared" ca="1" si="33"/>
        <v>0</v>
      </c>
      <c r="R106" s="25">
        <f t="shared" ca="1" si="34"/>
        <v>-0.36737385867677419</v>
      </c>
    </row>
    <row r="107" spans="1:18">
      <c r="A107" s="75"/>
      <c r="B107" s="75"/>
      <c r="C107" s="75"/>
      <c r="D107" s="76">
        <f t="shared" si="20"/>
        <v>0</v>
      </c>
      <c r="E107" s="76">
        <f t="shared" si="21"/>
        <v>0</v>
      </c>
      <c r="F107" s="41">
        <f t="shared" si="22"/>
        <v>0</v>
      </c>
      <c r="G107" s="41">
        <f t="shared" si="23"/>
        <v>0</v>
      </c>
      <c r="H107" s="41">
        <f t="shared" si="24"/>
        <v>0</v>
      </c>
      <c r="I107" s="41">
        <f t="shared" si="25"/>
        <v>0</v>
      </c>
      <c r="J107" s="41">
        <f t="shared" si="26"/>
        <v>0</v>
      </c>
      <c r="K107" s="41">
        <f t="shared" si="27"/>
        <v>0</v>
      </c>
      <c r="L107" s="41">
        <f t="shared" si="28"/>
        <v>0</v>
      </c>
      <c r="M107" s="41">
        <f t="shared" ca="1" si="29"/>
        <v>0.36737385867677419</v>
      </c>
      <c r="N107" s="41">
        <f t="shared" ca="1" si="30"/>
        <v>0</v>
      </c>
      <c r="O107" s="88">
        <f t="shared" ca="1" si="31"/>
        <v>0</v>
      </c>
      <c r="P107" s="41">
        <f t="shared" ca="1" si="32"/>
        <v>0</v>
      </c>
      <c r="Q107" s="41">
        <f t="shared" ca="1" si="33"/>
        <v>0</v>
      </c>
      <c r="R107" s="25">
        <f t="shared" ca="1" si="34"/>
        <v>-0.36737385867677419</v>
      </c>
    </row>
    <row r="108" spans="1:18">
      <c r="A108" s="75"/>
      <c r="B108" s="75"/>
      <c r="C108" s="75"/>
      <c r="D108" s="76">
        <f t="shared" si="20"/>
        <v>0</v>
      </c>
      <c r="E108" s="76">
        <f t="shared" si="21"/>
        <v>0</v>
      </c>
      <c r="F108" s="41">
        <f t="shared" si="22"/>
        <v>0</v>
      </c>
      <c r="G108" s="41">
        <f t="shared" si="23"/>
        <v>0</v>
      </c>
      <c r="H108" s="41">
        <f t="shared" si="24"/>
        <v>0</v>
      </c>
      <c r="I108" s="41">
        <f t="shared" si="25"/>
        <v>0</v>
      </c>
      <c r="J108" s="41">
        <f t="shared" si="26"/>
        <v>0</v>
      </c>
      <c r="K108" s="41">
        <f t="shared" si="27"/>
        <v>0</v>
      </c>
      <c r="L108" s="41">
        <f t="shared" si="28"/>
        <v>0</v>
      </c>
      <c r="M108" s="41">
        <f t="shared" ca="1" si="29"/>
        <v>0.36737385867677419</v>
      </c>
      <c r="N108" s="41">
        <f t="shared" ca="1" si="30"/>
        <v>0</v>
      </c>
      <c r="O108" s="88">
        <f t="shared" ca="1" si="31"/>
        <v>0</v>
      </c>
      <c r="P108" s="41">
        <f t="shared" ca="1" si="32"/>
        <v>0</v>
      </c>
      <c r="Q108" s="41">
        <f t="shared" ca="1" si="33"/>
        <v>0</v>
      </c>
      <c r="R108" s="25">
        <f t="shared" ca="1" si="34"/>
        <v>-0.36737385867677419</v>
      </c>
    </row>
    <row r="109" spans="1:18">
      <c r="A109" s="75"/>
      <c r="B109" s="75"/>
      <c r="C109" s="75"/>
      <c r="D109" s="76">
        <f t="shared" si="20"/>
        <v>0</v>
      </c>
      <c r="E109" s="76">
        <f t="shared" si="21"/>
        <v>0</v>
      </c>
      <c r="F109" s="41">
        <f t="shared" si="22"/>
        <v>0</v>
      </c>
      <c r="G109" s="41">
        <f t="shared" si="23"/>
        <v>0</v>
      </c>
      <c r="H109" s="41">
        <f t="shared" si="24"/>
        <v>0</v>
      </c>
      <c r="I109" s="41">
        <f t="shared" si="25"/>
        <v>0</v>
      </c>
      <c r="J109" s="41">
        <f t="shared" si="26"/>
        <v>0</v>
      </c>
      <c r="K109" s="41">
        <f t="shared" si="27"/>
        <v>0</v>
      </c>
      <c r="L109" s="41">
        <f t="shared" si="28"/>
        <v>0</v>
      </c>
      <c r="M109" s="41">
        <f t="shared" ca="1" si="29"/>
        <v>0.36737385867677419</v>
      </c>
      <c r="N109" s="41">
        <f t="shared" ca="1" si="30"/>
        <v>0</v>
      </c>
      <c r="O109" s="88">
        <f t="shared" ca="1" si="31"/>
        <v>0</v>
      </c>
      <c r="P109" s="41">
        <f t="shared" ca="1" si="32"/>
        <v>0</v>
      </c>
      <c r="Q109" s="41">
        <f t="shared" ca="1" si="33"/>
        <v>0</v>
      </c>
      <c r="R109" s="25">
        <f t="shared" ca="1" si="34"/>
        <v>-0.36737385867677419</v>
      </c>
    </row>
    <row r="110" spans="1:18">
      <c r="A110" s="75"/>
      <c r="B110" s="75"/>
      <c r="C110" s="75"/>
      <c r="D110" s="76">
        <f t="shared" si="20"/>
        <v>0</v>
      </c>
      <c r="E110" s="76">
        <f t="shared" si="21"/>
        <v>0</v>
      </c>
      <c r="F110" s="41">
        <f t="shared" si="22"/>
        <v>0</v>
      </c>
      <c r="G110" s="41">
        <f t="shared" si="23"/>
        <v>0</v>
      </c>
      <c r="H110" s="41">
        <f t="shared" si="24"/>
        <v>0</v>
      </c>
      <c r="I110" s="41">
        <f t="shared" si="25"/>
        <v>0</v>
      </c>
      <c r="J110" s="41">
        <f t="shared" si="26"/>
        <v>0</v>
      </c>
      <c r="K110" s="41">
        <f t="shared" si="27"/>
        <v>0</v>
      </c>
      <c r="L110" s="41">
        <f t="shared" si="28"/>
        <v>0</v>
      </c>
      <c r="M110" s="41">
        <f t="shared" ca="1" si="29"/>
        <v>0.36737385867677419</v>
      </c>
      <c r="N110" s="41">
        <f t="shared" ca="1" si="30"/>
        <v>0</v>
      </c>
      <c r="O110" s="88">
        <f t="shared" ca="1" si="31"/>
        <v>0</v>
      </c>
      <c r="P110" s="41">
        <f t="shared" ca="1" si="32"/>
        <v>0</v>
      </c>
      <c r="Q110" s="41">
        <f t="shared" ca="1" si="33"/>
        <v>0</v>
      </c>
      <c r="R110" s="25">
        <f t="shared" ca="1" si="34"/>
        <v>-0.36737385867677419</v>
      </c>
    </row>
    <row r="111" spans="1:18">
      <c r="A111" s="75"/>
      <c r="B111" s="75"/>
      <c r="C111" s="75"/>
      <c r="D111" s="76">
        <f t="shared" si="20"/>
        <v>0</v>
      </c>
      <c r="E111" s="76">
        <f t="shared" si="21"/>
        <v>0</v>
      </c>
      <c r="F111" s="41">
        <f t="shared" si="22"/>
        <v>0</v>
      </c>
      <c r="G111" s="41">
        <f t="shared" si="23"/>
        <v>0</v>
      </c>
      <c r="H111" s="41">
        <f t="shared" si="24"/>
        <v>0</v>
      </c>
      <c r="I111" s="41">
        <f t="shared" si="25"/>
        <v>0</v>
      </c>
      <c r="J111" s="41">
        <f t="shared" si="26"/>
        <v>0</v>
      </c>
      <c r="K111" s="41">
        <f t="shared" si="27"/>
        <v>0</v>
      </c>
      <c r="L111" s="41">
        <f t="shared" si="28"/>
        <v>0</v>
      </c>
      <c r="M111" s="41">
        <f t="shared" ca="1" si="29"/>
        <v>0.36737385867677419</v>
      </c>
      <c r="N111" s="41">
        <f t="shared" ca="1" si="30"/>
        <v>0</v>
      </c>
      <c r="O111" s="88">
        <f t="shared" ca="1" si="31"/>
        <v>0</v>
      </c>
      <c r="P111" s="41">
        <f t="shared" ca="1" si="32"/>
        <v>0</v>
      </c>
      <c r="Q111" s="41">
        <f t="shared" ca="1" si="33"/>
        <v>0</v>
      </c>
      <c r="R111" s="25">
        <f t="shared" ca="1" si="34"/>
        <v>-0.36737385867677419</v>
      </c>
    </row>
    <row r="112" spans="1:18">
      <c r="A112" s="75"/>
      <c r="B112" s="75"/>
      <c r="C112" s="75"/>
      <c r="D112" s="76">
        <f t="shared" si="20"/>
        <v>0</v>
      </c>
      <c r="E112" s="76">
        <f t="shared" si="21"/>
        <v>0</v>
      </c>
      <c r="F112" s="41">
        <f t="shared" si="22"/>
        <v>0</v>
      </c>
      <c r="G112" s="41">
        <f t="shared" si="23"/>
        <v>0</v>
      </c>
      <c r="H112" s="41">
        <f t="shared" si="24"/>
        <v>0</v>
      </c>
      <c r="I112" s="41">
        <f t="shared" si="25"/>
        <v>0</v>
      </c>
      <c r="J112" s="41">
        <f t="shared" si="26"/>
        <v>0</v>
      </c>
      <c r="K112" s="41">
        <f t="shared" si="27"/>
        <v>0</v>
      </c>
      <c r="L112" s="41">
        <f t="shared" si="28"/>
        <v>0</v>
      </c>
      <c r="M112" s="41">
        <f t="shared" ca="1" si="29"/>
        <v>0.36737385867677419</v>
      </c>
      <c r="N112" s="41">
        <f t="shared" ca="1" si="30"/>
        <v>0</v>
      </c>
      <c r="O112" s="88">
        <f t="shared" ca="1" si="31"/>
        <v>0</v>
      </c>
      <c r="P112" s="41">
        <f t="shared" ca="1" si="32"/>
        <v>0</v>
      </c>
      <c r="Q112" s="41">
        <f t="shared" ca="1" si="33"/>
        <v>0</v>
      </c>
      <c r="R112" s="25">
        <f t="shared" ca="1" si="34"/>
        <v>-0.36737385867677419</v>
      </c>
    </row>
    <row r="113" spans="1:18">
      <c r="A113" s="75"/>
      <c r="B113" s="75"/>
      <c r="C113" s="75"/>
      <c r="D113" s="76">
        <f t="shared" si="20"/>
        <v>0</v>
      </c>
      <c r="E113" s="76">
        <f t="shared" si="21"/>
        <v>0</v>
      </c>
      <c r="F113" s="41">
        <f t="shared" si="22"/>
        <v>0</v>
      </c>
      <c r="G113" s="41">
        <f t="shared" si="23"/>
        <v>0</v>
      </c>
      <c r="H113" s="41">
        <f t="shared" si="24"/>
        <v>0</v>
      </c>
      <c r="I113" s="41">
        <f t="shared" si="25"/>
        <v>0</v>
      </c>
      <c r="J113" s="41">
        <f t="shared" si="26"/>
        <v>0</v>
      </c>
      <c r="K113" s="41">
        <f t="shared" si="27"/>
        <v>0</v>
      </c>
      <c r="L113" s="41">
        <f t="shared" si="28"/>
        <v>0</v>
      </c>
      <c r="M113" s="41">
        <f t="shared" ca="1" si="29"/>
        <v>0.36737385867677419</v>
      </c>
      <c r="N113" s="41">
        <f t="shared" ca="1" si="30"/>
        <v>0</v>
      </c>
      <c r="O113" s="88">
        <f t="shared" ca="1" si="31"/>
        <v>0</v>
      </c>
      <c r="P113" s="41">
        <f t="shared" ca="1" si="32"/>
        <v>0</v>
      </c>
      <c r="Q113" s="41">
        <f t="shared" ca="1" si="33"/>
        <v>0</v>
      </c>
      <c r="R113" s="25">
        <f t="shared" ca="1" si="34"/>
        <v>-0.36737385867677419</v>
      </c>
    </row>
    <row r="114" spans="1:18">
      <c r="A114" s="75"/>
      <c r="B114" s="75"/>
      <c r="C114" s="75"/>
      <c r="D114" s="76">
        <f t="shared" si="20"/>
        <v>0</v>
      </c>
      <c r="E114" s="76">
        <f t="shared" si="21"/>
        <v>0</v>
      </c>
      <c r="F114" s="41">
        <f t="shared" si="22"/>
        <v>0</v>
      </c>
      <c r="G114" s="41">
        <f t="shared" si="23"/>
        <v>0</v>
      </c>
      <c r="H114" s="41">
        <f t="shared" si="24"/>
        <v>0</v>
      </c>
      <c r="I114" s="41">
        <f t="shared" si="25"/>
        <v>0</v>
      </c>
      <c r="J114" s="41">
        <f t="shared" si="26"/>
        <v>0</v>
      </c>
      <c r="K114" s="41">
        <f t="shared" si="27"/>
        <v>0</v>
      </c>
      <c r="L114" s="41">
        <f t="shared" si="28"/>
        <v>0</v>
      </c>
      <c r="M114" s="41">
        <f t="shared" ca="1" si="29"/>
        <v>0.36737385867677419</v>
      </c>
      <c r="N114" s="41">
        <f t="shared" ca="1" si="30"/>
        <v>0</v>
      </c>
      <c r="O114" s="88">
        <f t="shared" ca="1" si="31"/>
        <v>0</v>
      </c>
      <c r="P114" s="41">
        <f t="shared" ca="1" si="32"/>
        <v>0</v>
      </c>
      <c r="Q114" s="41">
        <f t="shared" ca="1" si="33"/>
        <v>0</v>
      </c>
      <c r="R114" s="25">
        <f t="shared" ca="1" si="34"/>
        <v>-0.36737385867677419</v>
      </c>
    </row>
    <row r="115" spans="1:18">
      <c r="A115" s="75"/>
      <c r="B115" s="75"/>
      <c r="C115" s="75"/>
      <c r="D115" s="76">
        <f t="shared" si="20"/>
        <v>0</v>
      </c>
      <c r="E115" s="76">
        <f t="shared" si="21"/>
        <v>0</v>
      </c>
      <c r="F115" s="41">
        <f t="shared" si="22"/>
        <v>0</v>
      </c>
      <c r="G115" s="41">
        <f t="shared" si="23"/>
        <v>0</v>
      </c>
      <c r="H115" s="41">
        <f t="shared" si="24"/>
        <v>0</v>
      </c>
      <c r="I115" s="41">
        <f t="shared" si="25"/>
        <v>0</v>
      </c>
      <c r="J115" s="41">
        <f t="shared" si="26"/>
        <v>0</v>
      </c>
      <c r="K115" s="41">
        <f t="shared" si="27"/>
        <v>0</v>
      </c>
      <c r="L115" s="41">
        <f t="shared" si="28"/>
        <v>0</v>
      </c>
      <c r="M115" s="41">
        <f t="shared" ca="1" si="29"/>
        <v>0.36737385867677419</v>
      </c>
      <c r="N115" s="41">
        <f t="shared" ca="1" si="30"/>
        <v>0</v>
      </c>
      <c r="O115" s="88">
        <f t="shared" ca="1" si="31"/>
        <v>0</v>
      </c>
      <c r="P115" s="41">
        <f t="shared" ca="1" si="32"/>
        <v>0</v>
      </c>
      <c r="Q115" s="41">
        <f t="shared" ca="1" si="33"/>
        <v>0</v>
      </c>
      <c r="R115" s="25">
        <f t="shared" ca="1" si="34"/>
        <v>-0.36737385867677419</v>
      </c>
    </row>
    <row r="116" spans="1:18">
      <c r="A116" s="75"/>
      <c r="B116" s="75"/>
      <c r="C116" s="75"/>
      <c r="D116" s="76">
        <f t="shared" si="20"/>
        <v>0</v>
      </c>
      <c r="E116" s="76">
        <f t="shared" si="21"/>
        <v>0</v>
      </c>
      <c r="F116" s="41">
        <f t="shared" si="22"/>
        <v>0</v>
      </c>
      <c r="G116" s="41">
        <f t="shared" si="23"/>
        <v>0</v>
      </c>
      <c r="H116" s="41">
        <f t="shared" si="24"/>
        <v>0</v>
      </c>
      <c r="I116" s="41">
        <f t="shared" si="25"/>
        <v>0</v>
      </c>
      <c r="J116" s="41">
        <f t="shared" si="26"/>
        <v>0</v>
      </c>
      <c r="K116" s="41">
        <f t="shared" si="27"/>
        <v>0</v>
      </c>
      <c r="L116" s="41">
        <f t="shared" si="28"/>
        <v>0</v>
      </c>
      <c r="M116" s="41">
        <f t="shared" ca="1" si="29"/>
        <v>0.36737385867677419</v>
      </c>
      <c r="N116" s="41">
        <f t="shared" ca="1" si="30"/>
        <v>0</v>
      </c>
      <c r="O116" s="88">
        <f t="shared" ca="1" si="31"/>
        <v>0</v>
      </c>
      <c r="P116" s="41">
        <f t="shared" ca="1" si="32"/>
        <v>0</v>
      </c>
      <c r="Q116" s="41">
        <f t="shared" ca="1" si="33"/>
        <v>0</v>
      </c>
      <c r="R116" s="25">
        <f t="shared" ca="1" si="34"/>
        <v>-0.36737385867677419</v>
      </c>
    </row>
    <row r="117" spans="1:18">
      <c r="A117" s="75"/>
      <c r="B117" s="75"/>
      <c r="C117" s="75"/>
      <c r="D117" s="76">
        <f t="shared" si="20"/>
        <v>0</v>
      </c>
      <c r="E117" s="76">
        <f t="shared" si="21"/>
        <v>0</v>
      </c>
      <c r="F117" s="41">
        <f t="shared" si="22"/>
        <v>0</v>
      </c>
      <c r="G117" s="41">
        <f t="shared" si="23"/>
        <v>0</v>
      </c>
      <c r="H117" s="41">
        <f t="shared" si="24"/>
        <v>0</v>
      </c>
      <c r="I117" s="41">
        <f t="shared" si="25"/>
        <v>0</v>
      </c>
      <c r="J117" s="41">
        <f t="shared" si="26"/>
        <v>0</v>
      </c>
      <c r="K117" s="41">
        <f t="shared" si="27"/>
        <v>0</v>
      </c>
      <c r="L117" s="41">
        <f t="shared" si="28"/>
        <v>0</v>
      </c>
      <c r="M117" s="41">
        <f t="shared" ca="1" si="29"/>
        <v>0.36737385867677419</v>
      </c>
      <c r="N117" s="41">
        <f t="shared" ca="1" si="30"/>
        <v>0</v>
      </c>
      <c r="O117" s="88">
        <f t="shared" ca="1" si="31"/>
        <v>0</v>
      </c>
      <c r="P117" s="41">
        <f t="shared" ca="1" si="32"/>
        <v>0</v>
      </c>
      <c r="Q117" s="41">
        <f t="shared" ca="1" si="33"/>
        <v>0</v>
      </c>
      <c r="R117" s="25">
        <f t="shared" ca="1" si="34"/>
        <v>-0.36737385867677419</v>
      </c>
    </row>
    <row r="118" spans="1:18">
      <c r="A118" s="75"/>
      <c r="B118" s="75"/>
      <c r="C118" s="75"/>
      <c r="D118" s="76">
        <f t="shared" si="20"/>
        <v>0</v>
      </c>
      <c r="E118" s="76">
        <f t="shared" si="21"/>
        <v>0</v>
      </c>
      <c r="F118" s="41">
        <f t="shared" si="22"/>
        <v>0</v>
      </c>
      <c r="G118" s="41">
        <f t="shared" si="23"/>
        <v>0</v>
      </c>
      <c r="H118" s="41">
        <f t="shared" si="24"/>
        <v>0</v>
      </c>
      <c r="I118" s="41">
        <f t="shared" si="25"/>
        <v>0</v>
      </c>
      <c r="J118" s="41">
        <f t="shared" si="26"/>
        <v>0</v>
      </c>
      <c r="K118" s="41">
        <f t="shared" si="27"/>
        <v>0</v>
      </c>
      <c r="L118" s="41">
        <f t="shared" si="28"/>
        <v>0</v>
      </c>
      <c r="M118" s="41">
        <f t="shared" ca="1" si="29"/>
        <v>0.36737385867677419</v>
      </c>
      <c r="N118" s="41">
        <f t="shared" ca="1" si="30"/>
        <v>0</v>
      </c>
      <c r="O118" s="88">
        <f t="shared" ca="1" si="31"/>
        <v>0</v>
      </c>
      <c r="P118" s="41">
        <f t="shared" ca="1" si="32"/>
        <v>0</v>
      </c>
      <c r="Q118" s="41">
        <f t="shared" ca="1" si="33"/>
        <v>0</v>
      </c>
      <c r="R118" s="25">
        <f t="shared" ca="1" si="34"/>
        <v>-0.36737385867677419</v>
      </c>
    </row>
    <row r="119" spans="1:18">
      <c r="A119" s="75"/>
      <c r="B119" s="75"/>
      <c r="C119" s="75"/>
      <c r="D119" s="76">
        <f t="shared" si="20"/>
        <v>0</v>
      </c>
      <c r="E119" s="76">
        <f t="shared" si="21"/>
        <v>0</v>
      </c>
      <c r="F119" s="41">
        <f t="shared" si="22"/>
        <v>0</v>
      </c>
      <c r="G119" s="41">
        <f t="shared" si="23"/>
        <v>0</v>
      </c>
      <c r="H119" s="41">
        <f t="shared" si="24"/>
        <v>0</v>
      </c>
      <c r="I119" s="41">
        <f t="shared" si="25"/>
        <v>0</v>
      </c>
      <c r="J119" s="41">
        <f t="shared" si="26"/>
        <v>0</v>
      </c>
      <c r="K119" s="41">
        <f t="shared" si="27"/>
        <v>0</v>
      </c>
      <c r="L119" s="41">
        <f t="shared" si="28"/>
        <v>0</v>
      </c>
      <c r="M119" s="41">
        <f t="shared" ca="1" si="29"/>
        <v>0.36737385867677419</v>
      </c>
      <c r="N119" s="41">
        <f t="shared" ca="1" si="30"/>
        <v>0</v>
      </c>
      <c r="O119" s="88">
        <f t="shared" ca="1" si="31"/>
        <v>0</v>
      </c>
      <c r="P119" s="41">
        <f t="shared" ca="1" si="32"/>
        <v>0</v>
      </c>
      <c r="Q119" s="41">
        <f t="shared" ca="1" si="33"/>
        <v>0</v>
      </c>
      <c r="R119" s="25">
        <f t="shared" ca="1" si="34"/>
        <v>-0.36737385867677419</v>
      </c>
    </row>
    <row r="120" spans="1:18">
      <c r="A120" s="75"/>
      <c r="B120" s="75"/>
      <c r="C120" s="75"/>
      <c r="D120" s="76">
        <f t="shared" si="20"/>
        <v>0</v>
      </c>
      <c r="E120" s="76">
        <f t="shared" si="21"/>
        <v>0</v>
      </c>
      <c r="F120" s="41">
        <f t="shared" si="22"/>
        <v>0</v>
      </c>
      <c r="G120" s="41">
        <f t="shared" si="23"/>
        <v>0</v>
      </c>
      <c r="H120" s="41">
        <f t="shared" si="24"/>
        <v>0</v>
      </c>
      <c r="I120" s="41">
        <f t="shared" si="25"/>
        <v>0</v>
      </c>
      <c r="J120" s="41">
        <f t="shared" si="26"/>
        <v>0</v>
      </c>
      <c r="K120" s="41">
        <f t="shared" si="27"/>
        <v>0</v>
      </c>
      <c r="L120" s="41">
        <f t="shared" si="28"/>
        <v>0</v>
      </c>
      <c r="M120" s="41">
        <f t="shared" ca="1" si="29"/>
        <v>0.36737385867677419</v>
      </c>
      <c r="N120" s="41">
        <f t="shared" ca="1" si="30"/>
        <v>0</v>
      </c>
      <c r="O120" s="88">
        <f t="shared" ca="1" si="31"/>
        <v>0</v>
      </c>
      <c r="P120" s="41">
        <f t="shared" ca="1" si="32"/>
        <v>0</v>
      </c>
      <c r="Q120" s="41">
        <f t="shared" ca="1" si="33"/>
        <v>0</v>
      </c>
      <c r="R120" s="25">
        <f t="shared" ca="1" si="34"/>
        <v>-0.36737385867677419</v>
      </c>
    </row>
    <row r="121" spans="1:18">
      <c r="A121" s="75"/>
      <c r="B121" s="75"/>
      <c r="C121" s="75"/>
      <c r="D121" s="76">
        <f t="shared" si="20"/>
        <v>0</v>
      </c>
      <c r="E121" s="76">
        <f t="shared" si="21"/>
        <v>0</v>
      </c>
      <c r="F121" s="41">
        <f t="shared" si="22"/>
        <v>0</v>
      </c>
      <c r="G121" s="41">
        <f t="shared" si="23"/>
        <v>0</v>
      </c>
      <c r="H121" s="41">
        <f t="shared" si="24"/>
        <v>0</v>
      </c>
      <c r="I121" s="41">
        <f t="shared" si="25"/>
        <v>0</v>
      </c>
      <c r="J121" s="41">
        <f t="shared" si="26"/>
        <v>0</v>
      </c>
      <c r="K121" s="41">
        <f t="shared" si="27"/>
        <v>0</v>
      </c>
      <c r="L121" s="41">
        <f t="shared" si="28"/>
        <v>0</v>
      </c>
      <c r="M121" s="41">
        <f t="shared" ca="1" si="29"/>
        <v>0.36737385867677419</v>
      </c>
      <c r="N121" s="41">
        <f t="shared" ca="1" si="30"/>
        <v>0</v>
      </c>
      <c r="O121" s="88">
        <f t="shared" ca="1" si="31"/>
        <v>0</v>
      </c>
      <c r="P121" s="41">
        <f t="shared" ca="1" si="32"/>
        <v>0</v>
      </c>
      <c r="Q121" s="41">
        <f t="shared" ca="1" si="33"/>
        <v>0</v>
      </c>
      <c r="R121" s="25">
        <f t="shared" ca="1" si="34"/>
        <v>-0.36737385867677419</v>
      </c>
    </row>
    <row r="122" spans="1:18">
      <c r="A122" s="75"/>
      <c r="B122" s="75"/>
      <c r="C122" s="75"/>
      <c r="D122" s="76">
        <f t="shared" si="20"/>
        <v>0</v>
      </c>
      <c r="E122" s="76">
        <f t="shared" si="21"/>
        <v>0</v>
      </c>
      <c r="F122" s="41">
        <f t="shared" si="22"/>
        <v>0</v>
      </c>
      <c r="G122" s="41">
        <f t="shared" si="23"/>
        <v>0</v>
      </c>
      <c r="H122" s="41">
        <f t="shared" si="24"/>
        <v>0</v>
      </c>
      <c r="I122" s="41">
        <f t="shared" si="25"/>
        <v>0</v>
      </c>
      <c r="J122" s="41">
        <f t="shared" si="26"/>
        <v>0</v>
      </c>
      <c r="K122" s="41">
        <f t="shared" si="27"/>
        <v>0</v>
      </c>
      <c r="L122" s="41">
        <f t="shared" si="28"/>
        <v>0</v>
      </c>
      <c r="M122" s="41">
        <f t="shared" ca="1" si="29"/>
        <v>0.36737385867677419</v>
      </c>
      <c r="N122" s="41">
        <f t="shared" ca="1" si="30"/>
        <v>0</v>
      </c>
      <c r="O122" s="88">
        <f t="shared" ca="1" si="31"/>
        <v>0</v>
      </c>
      <c r="P122" s="41">
        <f t="shared" ca="1" si="32"/>
        <v>0</v>
      </c>
      <c r="Q122" s="41">
        <f t="shared" ca="1" si="33"/>
        <v>0</v>
      </c>
      <c r="R122" s="25">
        <f t="shared" ca="1" si="34"/>
        <v>-0.36737385867677419</v>
      </c>
    </row>
    <row r="123" spans="1:18">
      <c r="A123" s="75"/>
      <c r="B123" s="75"/>
      <c r="C123" s="75"/>
      <c r="D123" s="76">
        <f t="shared" si="20"/>
        <v>0</v>
      </c>
      <c r="E123" s="76">
        <f t="shared" si="21"/>
        <v>0</v>
      </c>
      <c r="F123" s="41">
        <f t="shared" si="22"/>
        <v>0</v>
      </c>
      <c r="G123" s="41">
        <f t="shared" si="23"/>
        <v>0</v>
      </c>
      <c r="H123" s="41">
        <f t="shared" si="24"/>
        <v>0</v>
      </c>
      <c r="I123" s="41">
        <f t="shared" si="25"/>
        <v>0</v>
      </c>
      <c r="J123" s="41">
        <f t="shared" si="26"/>
        <v>0</v>
      </c>
      <c r="K123" s="41">
        <f t="shared" si="27"/>
        <v>0</v>
      </c>
      <c r="L123" s="41">
        <f t="shared" si="28"/>
        <v>0</v>
      </c>
      <c r="M123" s="41">
        <f t="shared" ca="1" si="29"/>
        <v>0.36737385867677419</v>
      </c>
      <c r="N123" s="41">
        <f t="shared" ca="1" si="30"/>
        <v>0</v>
      </c>
      <c r="O123" s="88">
        <f t="shared" ca="1" si="31"/>
        <v>0</v>
      </c>
      <c r="P123" s="41">
        <f t="shared" ca="1" si="32"/>
        <v>0</v>
      </c>
      <c r="Q123" s="41">
        <f t="shared" ca="1" si="33"/>
        <v>0</v>
      </c>
      <c r="R123" s="25">
        <f t="shared" ca="1" si="34"/>
        <v>-0.36737385867677419</v>
      </c>
    </row>
    <row r="124" spans="1:18">
      <c r="A124" s="75"/>
      <c r="B124" s="75"/>
      <c r="C124" s="75"/>
      <c r="D124" s="76">
        <f t="shared" si="20"/>
        <v>0</v>
      </c>
      <c r="E124" s="76">
        <f t="shared" si="21"/>
        <v>0</v>
      </c>
      <c r="F124" s="41">
        <f t="shared" si="22"/>
        <v>0</v>
      </c>
      <c r="G124" s="41">
        <f t="shared" si="23"/>
        <v>0</v>
      </c>
      <c r="H124" s="41">
        <f t="shared" si="24"/>
        <v>0</v>
      </c>
      <c r="I124" s="41">
        <f t="shared" si="25"/>
        <v>0</v>
      </c>
      <c r="J124" s="41">
        <f t="shared" si="26"/>
        <v>0</v>
      </c>
      <c r="K124" s="41">
        <f t="shared" si="27"/>
        <v>0</v>
      </c>
      <c r="L124" s="41">
        <f t="shared" si="28"/>
        <v>0</v>
      </c>
      <c r="M124" s="41">
        <f t="shared" ca="1" si="29"/>
        <v>0.36737385867677419</v>
      </c>
      <c r="N124" s="41">
        <f t="shared" ca="1" si="30"/>
        <v>0</v>
      </c>
      <c r="O124" s="88">
        <f t="shared" ca="1" si="31"/>
        <v>0</v>
      </c>
      <c r="P124" s="41">
        <f t="shared" ca="1" si="32"/>
        <v>0</v>
      </c>
      <c r="Q124" s="41">
        <f t="shared" ca="1" si="33"/>
        <v>0</v>
      </c>
      <c r="R124" s="25">
        <f t="shared" ca="1" si="34"/>
        <v>-0.36737385867677419</v>
      </c>
    </row>
    <row r="125" spans="1:18">
      <c r="A125" s="75"/>
      <c r="B125" s="75"/>
      <c r="C125" s="75"/>
      <c r="D125" s="76">
        <f t="shared" si="20"/>
        <v>0</v>
      </c>
      <c r="E125" s="76">
        <f t="shared" si="21"/>
        <v>0</v>
      </c>
      <c r="F125" s="41">
        <f t="shared" si="22"/>
        <v>0</v>
      </c>
      <c r="G125" s="41">
        <f t="shared" si="23"/>
        <v>0</v>
      </c>
      <c r="H125" s="41">
        <f t="shared" si="24"/>
        <v>0</v>
      </c>
      <c r="I125" s="41">
        <f t="shared" si="25"/>
        <v>0</v>
      </c>
      <c r="J125" s="41">
        <f t="shared" si="26"/>
        <v>0</v>
      </c>
      <c r="K125" s="41">
        <f t="shared" si="27"/>
        <v>0</v>
      </c>
      <c r="L125" s="41">
        <f t="shared" si="28"/>
        <v>0</v>
      </c>
      <c r="M125" s="41">
        <f t="shared" ca="1" si="29"/>
        <v>0.36737385867677419</v>
      </c>
      <c r="N125" s="41">
        <f t="shared" ca="1" si="30"/>
        <v>0</v>
      </c>
      <c r="O125" s="88">
        <f t="shared" ca="1" si="31"/>
        <v>0</v>
      </c>
      <c r="P125" s="41">
        <f t="shared" ca="1" si="32"/>
        <v>0</v>
      </c>
      <c r="Q125" s="41">
        <f t="shared" ca="1" si="33"/>
        <v>0</v>
      </c>
      <c r="R125" s="25">
        <f t="shared" ca="1" si="34"/>
        <v>-0.36737385867677419</v>
      </c>
    </row>
    <row r="126" spans="1:18">
      <c r="A126" s="75"/>
      <c r="B126" s="75"/>
      <c r="C126" s="75"/>
      <c r="D126" s="76">
        <f t="shared" si="20"/>
        <v>0</v>
      </c>
      <c r="E126" s="76">
        <f t="shared" si="21"/>
        <v>0</v>
      </c>
      <c r="F126" s="41">
        <f t="shared" si="22"/>
        <v>0</v>
      </c>
      <c r="G126" s="41">
        <f t="shared" si="23"/>
        <v>0</v>
      </c>
      <c r="H126" s="41">
        <f t="shared" si="24"/>
        <v>0</v>
      </c>
      <c r="I126" s="41">
        <f t="shared" si="25"/>
        <v>0</v>
      </c>
      <c r="J126" s="41">
        <f t="shared" si="26"/>
        <v>0</v>
      </c>
      <c r="K126" s="41">
        <f t="shared" si="27"/>
        <v>0</v>
      </c>
      <c r="L126" s="41">
        <f t="shared" si="28"/>
        <v>0</v>
      </c>
      <c r="M126" s="41">
        <f t="shared" ca="1" si="29"/>
        <v>0.36737385867677419</v>
      </c>
      <c r="N126" s="41">
        <f t="shared" ca="1" si="30"/>
        <v>0</v>
      </c>
      <c r="O126" s="88">
        <f t="shared" ca="1" si="31"/>
        <v>0</v>
      </c>
      <c r="P126" s="41">
        <f t="shared" ca="1" si="32"/>
        <v>0</v>
      </c>
      <c r="Q126" s="41">
        <f t="shared" ca="1" si="33"/>
        <v>0</v>
      </c>
      <c r="R126" s="25">
        <f t="shared" ca="1" si="34"/>
        <v>-0.36737385867677419</v>
      </c>
    </row>
    <row r="127" spans="1:18">
      <c r="A127" s="75"/>
      <c r="B127" s="75"/>
      <c r="C127" s="75"/>
      <c r="D127" s="76">
        <f t="shared" si="20"/>
        <v>0</v>
      </c>
      <c r="E127" s="76">
        <f t="shared" si="21"/>
        <v>0</v>
      </c>
      <c r="F127" s="41">
        <f t="shared" si="22"/>
        <v>0</v>
      </c>
      <c r="G127" s="41">
        <f t="shared" si="23"/>
        <v>0</v>
      </c>
      <c r="H127" s="41">
        <f t="shared" si="24"/>
        <v>0</v>
      </c>
      <c r="I127" s="41">
        <f t="shared" si="25"/>
        <v>0</v>
      </c>
      <c r="J127" s="41">
        <f t="shared" si="26"/>
        <v>0</v>
      </c>
      <c r="K127" s="41">
        <f t="shared" si="27"/>
        <v>0</v>
      </c>
      <c r="L127" s="41">
        <f t="shared" si="28"/>
        <v>0</v>
      </c>
      <c r="M127" s="41">
        <f t="shared" ca="1" si="29"/>
        <v>0.36737385867677419</v>
      </c>
      <c r="N127" s="41">
        <f t="shared" ca="1" si="30"/>
        <v>0</v>
      </c>
      <c r="O127" s="88">
        <f t="shared" ca="1" si="31"/>
        <v>0</v>
      </c>
      <c r="P127" s="41">
        <f t="shared" ca="1" si="32"/>
        <v>0</v>
      </c>
      <c r="Q127" s="41">
        <f t="shared" ca="1" si="33"/>
        <v>0</v>
      </c>
      <c r="R127" s="25">
        <f t="shared" ca="1" si="34"/>
        <v>-0.36737385867677419</v>
      </c>
    </row>
    <row r="128" spans="1:18">
      <c r="A128" s="75"/>
      <c r="B128" s="75"/>
      <c r="C128" s="75"/>
      <c r="D128" s="76">
        <f t="shared" si="20"/>
        <v>0</v>
      </c>
      <c r="E128" s="76">
        <f t="shared" si="21"/>
        <v>0</v>
      </c>
      <c r="F128" s="41">
        <f t="shared" si="22"/>
        <v>0</v>
      </c>
      <c r="G128" s="41">
        <f t="shared" si="23"/>
        <v>0</v>
      </c>
      <c r="H128" s="41">
        <f t="shared" si="24"/>
        <v>0</v>
      </c>
      <c r="I128" s="41">
        <f t="shared" si="25"/>
        <v>0</v>
      </c>
      <c r="J128" s="41">
        <f t="shared" si="26"/>
        <v>0</v>
      </c>
      <c r="K128" s="41">
        <f t="shared" si="27"/>
        <v>0</v>
      </c>
      <c r="L128" s="41">
        <f t="shared" si="28"/>
        <v>0</v>
      </c>
      <c r="M128" s="41">
        <f t="shared" ca="1" si="29"/>
        <v>0.36737385867677419</v>
      </c>
      <c r="N128" s="41">
        <f t="shared" ca="1" si="30"/>
        <v>0</v>
      </c>
      <c r="O128" s="88">
        <f t="shared" ca="1" si="31"/>
        <v>0</v>
      </c>
      <c r="P128" s="41">
        <f t="shared" ca="1" si="32"/>
        <v>0</v>
      </c>
      <c r="Q128" s="41">
        <f t="shared" ca="1" si="33"/>
        <v>0</v>
      </c>
      <c r="R128" s="25">
        <f t="shared" ca="1" si="34"/>
        <v>-0.36737385867677419</v>
      </c>
    </row>
    <row r="129" spans="1:18">
      <c r="A129" s="75"/>
      <c r="B129" s="75"/>
      <c r="C129" s="75"/>
      <c r="D129" s="76">
        <f t="shared" si="20"/>
        <v>0</v>
      </c>
      <c r="E129" s="76">
        <f t="shared" si="21"/>
        <v>0</v>
      </c>
      <c r="F129" s="41">
        <f t="shared" si="22"/>
        <v>0</v>
      </c>
      <c r="G129" s="41">
        <f t="shared" si="23"/>
        <v>0</v>
      </c>
      <c r="H129" s="41">
        <f t="shared" si="24"/>
        <v>0</v>
      </c>
      <c r="I129" s="41">
        <f t="shared" si="25"/>
        <v>0</v>
      </c>
      <c r="J129" s="41">
        <f t="shared" si="26"/>
        <v>0</v>
      </c>
      <c r="K129" s="41">
        <f t="shared" si="27"/>
        <v>0</v>
      </c>
      <c r="L129" s="41">
        <f t="shared" si="28"/>
        <v>0</v>
      </c>
      <c r="M129" s="41">
        <f t="shared" ca="1" si="29"/>
        <v>0.36737385867677419</v>
      </c>
      <c r="N129" s="41">
        <f t="shared" ca="1" si="30"/>
        <v>0</v>
      </c>
      <c r="O129" s="88">
        <f t="shared" ca="1" si="31"/>
        <v>0</v>
      </c>
      <c r="P129" s="41">
        <f t="shared" ca="1" si="32"/>
        <v>0</v>
      </c>
      <c r="Q129" s="41">
        <f t="shared" ca="1" si="33"/>
        <v>0</v>
      </c>
      <c r="R129" s="25">
        <f t="shared" ca="1" si="34"/>
        <v>-0.36737385867677419</v>
      </c>
    </row>
    <row r="130" spans="1:18">
      <c r="A130" s="75"/>
      <c r="B130" s="75"/>
      <c r="C130" s="75"/>
      <c r="D130" s="76">
        <f t="shared" si="20"/>
        <v>0</v>
      </c>
      <c r="E130" s="76">
        <f t="shared" si="21"/>
        <v>0</v>
      </c>
      <c r="F130" s="41">
        <f t="shared" si="22"/>
        <v>0</v>
      </c>
      <c r="G130" s="41">
        <f t="shared" si="23"/>
        <v>0</v>
      </c>
      <c r="H130" s="41">
        <f t="shared" si="24"/>
        <v>0</v>
      </c>
      <c r="I130" s="41">
        <f t="shared" si="25"/>
        <v>0</v>
      </c>
      <c r="J130" s="41">
        <f t="shared" si="26"/>
        <v>0</v>
      </c>
      <c r="K130" s="41">
        <f t="shared" si="27"/>
        <v>0</v>
      </c>
      <c r="L130" s="41">
        <f t="shared" si="28"/>
        <v>0</v>
      </c>
      <c r="M130" s="41">
        <f t="shared" ca="1" si="29"/>
        <v>0.36737385867677419</v>
      </c>
      <c r="N130" s="41">
        <f t="shared" ca="1" si="30"/>
        <v>0</v>
      </c>
      <c r="O130" s="88">
        <f t="shared" ca="1" si="31"/>
        <v>0</v>
      </c>
      <c r="P130" s="41">
        <f t="shared" ca="1" si="32"/>
        <v>0</v>
      </c>
      <c r="Q130" s="41">
        <f t="shared" ca="1" si="33"/>
        <v>0</v>
      </c>
      <c r="R130" s="25">
        <f t="shared" ca="1" si="34"/>
        <v>-0.36737385867677419</v>
      </c>
    </row>
    <row r="131" spans="1:18">
      <c r="A131" s="75"/>
      <c r="B131" s="75"/>
      <c r="C131" s="75"/>
      <c r="D131" s="76">
        <f t="shared" si="20"/>
        <v>0</v>
      </c>
      <c r="E131" s="76">
        <f t="shared" si="21"/>
        <v>0</v>
      </c>
      <c r="F131" s="41">
        <f t="shared" si="22"/>
        <v>0</v>
      </c>
      <c r="G131" s="41">
        <f t="shared" si="23"/>
        <v>0</v>
      </c>
      <c r="H131" s="41">
        <f t="shared" si="24"/>
        <v>0</v>
      </c>
      <c r="I131" s="41">
        <f t="shared" si="25"/>
        <v>0</v>
      </c>
      <c r="J131" s="41">
        <f t="shared" si="26"/>
        <v>0</v>
      </c>
      <c r="K131" s="41">
        <f t="shared" si="27"/>
        <v>0</v>
      </c>
      <c r="L131" s="41">
        <f t="shared" si="28"/>
        <v>0</v>
      </c>
      <c r="M131" s="41">
        <f t="shared" ca="1" si="29"/>
        <v>0.36737385867677419</v>
      </c>
      <c r="N131" s="41">
        <f t="shared" ca="1" si="30"/>
        <v>0</v>
      </c>
      <c r="O131" s="88">
        <f t="shared" ca="1" si="31"/>
        <v>0</v>
      </c>
      <c r="P131" s="41">
        <f t="shared" ca="1" si="32"/>
        <v>0</v>
      </c>
      <c r="Q131" s="41">
        <f t="shared" ca="1" si="33"/>
        <v>0</v>
      </c>
      <c r="R131" s="25">
        <f t="shared" ca="1" si="34"/>
        <v>-0.36737385867677419</v>
      </c>
    </row>
    <row r="132" spans="1:18">
      <c r="A132" s="75"/>
      <c r="B132" s="75"/>
      <c r="C132" s="75"/>
      <c r="D132" s="76">
        <f t="shared" si="20"/>
        <v>0</v>
      </c>
      <c r="E132" s="76">
        <f t="shared" si="21"/>
        <v>0</v>
      </c>
      <c r="F132" s="41">
        <f t="shared" si="22"/>
        <v>0</v>
      </c>
      <c r="G132" s="41">
        <f t="shared" si="23"/>
        <v>0</v>
      </c>
      <c r="H132" s="41">
        <f t="shared" si="24"/>
        <v>0</v>
      </c>
      <c r="I132" s="41">
        <f t="shared" si="25"/>
        <v>0</v>
      </c>
      <c r="J132" s="41">
        <f t="shared" si="26"/>
        <v>0</v>
      </c>
      <c r="K132" s="41">
        <f t="shared" si="27"/>
        <v>0</v>
      </c>
      <c r="L132" s="41">
        <f t="shared" si="28"/>
        <v>0</v>
      </c>
      <c r="M132" s="41">
        <f t="shared" ca="1" si="29"/>
        <v>0.36737385867677419</v>
      </c>
      <c r="N132" s="41">
        <f t="shared" ca="1" si="30"/>
        <v>0</v>
      </c>
      <c r="O132" s="88">
        <f t="shared" ca="1" si="31"/>
        <v>0</v>
      </c>
      <c r="P132" s="41">
        <f t="shared" ca="1" si="32"/>
        <v>0</v>
      </c>
      <c r="Q132" s="41">
        <f t="shared" ca="1" si="33"/>
        <v>0</v>
      </c>
      <c r="R132" s="25">
        <f t="shared" ca="1" si="34"/>
        <v>-0.36737385867677419</v>
      </c>
    </row>
    <row r="133" spans="1:18">
      <c r="A133" s="75"/>
      <c r="B133" s="75"/>
      <c r="C133" s="75"/>
      <c r="D133" s="76">
        <f t="shared" si="20"/>
        <v>0</v>
      </c>
      <c r="E133" s="76">
        <f t="shared" si="21"/>
        <v>0</v>
      </c>
      <c r="F133" s="41">
        <f t="shared" si="22"/>
        <v>0</v>
      </c>
      <c r="G133" s="41">
        <f t="shared" si="23"/>
        <v>0</v>
      </c>
      <c r="H133" s="41">
        <f t="shared" si="24"/>
        <v>0</v>
      </c>
      <c r="I133" s="41">
        <f t="shared" si="25"/>
        <v>0</v>
      </c>
      <c r="J133" s="41">
        <f t="shared" si="26"/>
        <v>0</v>
      </c>
      <c r="K133" s="41">
        <f t="shared" si="27"/>
        <v>0</v>
      </c>
      <c r="L133" s="41">
        <f t="shared" si="28"/>
        <v>0</v>
      </c>
      <c r="M133" s="41">
        <f t="shared" ca="1" si="29"/>
        <v>0.36737385867677419</v>
      </c>
      <c r="N133" s="41">
        <f t="shared" ca="1" si="30"/>
        <v>0</v>
      </c>
      <c r="O133" s="88">
        <f t="shared" ca="1" si="31"/>
        <v>0</v>
      </c>
      <c r="P133" s="41">
        <f t="shared" ca="1" si="32"/>
        <v>0</v>
      </c>
      <c r="Q133" s="41">
        <f t="shared" ca="1" si="33"/>
        <v>0</v>
      </c>
      <c r="R133" s="25">
        <f t="shared" ca="1" si="34"/>
        <v>-0.36737385867677419</v>
      </c>
    </row>
    <row r="134" spans="1:18">
      <c r="A134" s="75"/>
      <c r="B134" s="75"/>
      <c r="C134" s="75"/>
      <c r="D134" s="76">
        <f t="shared" si="20"/>
        <v>0</v>
      </c>
      <c r="E134" s="76">
        <f t="shared" si="21"/>
        <v>0</v>
      </c>
      <c r="F134" s="41">
        <f t="shared" si="22"/>
        <v>0</v>
      </c>
      <c r="G134" s="41">
        <f t="shared" si="23"/>
        <v>0</v>
      </c>
      <c r="H134" s="41">
        <f t="shared" si="24"/>
        <v>0</v>
      </c>
      <c r="I134" s="41">
        <f t="shared" si="25"/>
        <v>0</v>
      </c>
      <c r="J134" s="41">
        <f t="shared" si="26"/>
        <v>0</v>
      </c>
      <c r="K134" s="41">
        <f t="shared" si="27"/>
        <v>0</v>
      </c>
      <c r="L134" s="41">
        <f t="shared" si="28"/>
        <v>0</v>
      </c>
      <c r="M134" s="41">
        <f t="shared" ca="1" si="29"/>
        <v>0.36737385867677419</v>
      </c>
      <c r="N134" s="41">
        <f t="shared" ca="1" si="30"/>
        <v>0</v>
      </c>
      <c r="O134" s="88">
        <f t="shared" ca="1" si="31"/>
        <v>0</v>
      </c>
      <c r="P134" s="41">
        <f t="shared" ca="1" si="32"/>
        <v>0</v>
      </c>
      <c r="Q134" s="41">
        <f t="shared" ca="1" si="33"/>
        <v>0</v>
      </c>
      <c r="R134" s="25">
        <f t="shared" ca="1" si="34"/>
        <v>-0.36737385867677419</v>
      </c>
    </row>
    <row r="135" spans="1:18">
      <c r="A135" s="75"/>
      <c r="B135" s="75"/>
      <c r="C135" s="75"/>
      <c r="D135" s="76">
        <f t="shared" si="20"/>
        <v>0</v>
      </c>
      <c r="E135" s="76">
        <f t="shared" si="21"/>
        <v>0</v>
      </c>
      <c r="F135" s="41">
        <f t="shared" si="22"/>
        <v>0</v>
      </c>
      <c r="G135" s="41">
        <f t="shared" si="23"/>
        <v>0</v>
      </c>
      <c r="H135" s="41">
        <f t="shared" si="24"/>
        <v>0</v>
      </c>
      <c r="I135" s="41">
        <f t="shared" si="25"/>
        <v>0</v>
      </c>
      <c r="J135" s="41">
        <f t="shared" si="26"/>
        <v>0</v>
      </c>
      <c r="K135" s="41">
        <f t="shared" si="27"/>
        <v>0</v>
      </c>
      <c r="L135" s="41">
        <f t="shared" si="28"/>
        <v>0</v>
      </c>
      <c r="M135" s="41">
        <f t="shared" ca="1" si="29"/>
        <v>0.36737385867677419</v>
      </c>
      <c r="N135" s="41">
        <f t="shared" ca="1" si="30"/>
        <v>0</v>
      </c>
      <c r="O135" s="88">
        <f t="shared" ca="1" si="31"/>
        <v>0</v>
      </c>
      <c r="P135" s="41">
        <f t="shared" ca="1" si="32"/>
        <v>0</v>
      </c>
      <c r="Q135" s="41">
        <f t="shared" ca="1" si="33"/>
        <v>0</v>
      </c>
      <c r="R135" s="25">
        <f t="shared" ca="1" si="34"/>
        <v>-0.36737385867677419</v>
      </c>
    </row>
    <row r="136" spans="1:18">
      <c r="A136" s="75"/>
      <c r="B136" s="75"/>
      <c r="C136" s="75"/>
      <c r="D136" s="76">
        <f t="shared" si="20"/>
        <v>0</v>
      </c>
      <c r="E136" s="76">
        <f t="shared" si="21"/>
        <v>0</v>
      </c>
      <c r="F136" s="41">
        <f t="shared" si="22"/>
        <v>0</v>
      </c>
      <c r="G136" s="41">
        <f t="shared" si="23"/>
        <v>0</v>
      </c>
      <c r="H136" s="41">
        <f t="shared" si="24"/>
        <v>0</v>
      </c>
      <c r="I136" s="41">
        <f t="shared" si="25"/>
        <v>0</v>
      </c>
      <c r="J136" s="41">
        <f t="shared" si="26"/>
        <v>0</v>
      </c>
      <c r="K136" s="41">
        <f t="shared" si="27"/>
        <v>0</v>
      </c>
      <c r="L136" s="41">
        <f t="shared" si="28"/>
        <v>0</v>
      </c>
      <c r="M136" s="41">
        <f t="shared" ca="1" si="29"/>
        <v>0.36737385867677419</v>
      </c>
      <c r="N136" s="41">
        <f t="shared" ca="1" si="30"/>
        <v>0</v>
      </c>
      <c r="O136" s="88">
        <f t="shared" ca="1" si="31"/>
        <v>0</v>
      </c>
      <c r="P136" s="41">
        <f t="shared" ca="1" si="32"/>
        <v>0</v>
      </c>
      <c r="Q136" s="41">
        <f t="shared" ca="1" si="33"/>
        <v>0</v>
      </c>
      <c r="R136" s="25">
        <f t="shared" ca="1" si="34"/>
        <v>-0.36737385867677419</v>
      </c>
    </row>
    <row r="137" spans="1:18">
      <c r="A137" s="75"/>
      <c r="B137" s="75"/>
      <c r="C137" s="75"/>
      <c r="D137" s="76">
        <f t="shared" si="20"/>
        <v>0</v>
      </c>
      <c r="E137" s="76">
        <f t="shared" si="21"/>
        <v>0</v>
      </c>
      <c r="F137" s="41">
        <f t="shared" si="22"/>
        <v>0</v>
      </c>
      <c r="G137" s="41">
        <f t="shared" si="23"/>
        <v>0</v>
      </c>
      <c r="H137" s="41">
        <f t="shared" si="24"/>
        <v>0</v>
      </c>
      <c r="I137" s="41">
        <f t="shared" si="25"/>
        <v>0</v>
      </c>
      <c r="J137" s="41">
        <f t="shared" si="26"/>
        <v>0</v>
      </c>
      <c r="K137" s="41">
        <f t="shared" si="27"/>
        <v>0</v>
      </c>
      <c r="L137" s="41">
        <f t="shared" si="28"/>
        <v>0</v>
      </c>
      <c r="M137" s="41">
        <f t="shared" ca="1" si="29"/>
        <v>0.36737385867677419</v>
      </c>
      <c r="N137" s="41">
        <f t="shared" ca="1" si="30"/>
        <v>0</v>
      </c>
      <c r="O137" s="88">
        <f t="shared" ca="1" si="31"/>
        <v>0</v>
      </c>
      <c r="P137" s="41">
        <f t="shared" ca="1" si="32"/>
        <v>0</v>
      </c>
      <c r="Q137" s="41">
        <f t="shared" ca="1" si="33"/>
        <v>0</v>
      </c>
      <c r="R137" s="25">
        <f t="shared" ca="1" si="34"/>
        <v>-0.36737385867677419</v>
      </c>
    </row>
    <row r="138" spans="1:18">
      <c r="A138" s="75"/>
      <c r="B138" s="75"/>
      <c r="C138" s="75"/>
      <c r="D138" s="76">
        <f t="shared" si="20"/>
        <v>0</v>
      </c>
      <c r="E138" s="76">
        <f t="shared" si="21"/>
        <v>0</v>
      </c>
      <c r="F138" s="41">
        <f t="shared" si="22"/>
        <v>0</v>
      </c>
      <c r="G138" s="41">
        <f t="shared" si="23"/>
        <v>0</v>
      </c>
      <c r="H138" s="41">
        <f t="shared" si="24"/>
        <v>0</v>
      </c>
      <c r="I138" s="41">
        <f t="shared" si="25"/>
        <v>0</v>
      </c>
      <c r="J138" s="41">
        <f t="shared" si="26"/>
        <v>0</v>
      </c>
      <c r="K138" s="41">
        <f t="shared" si="27"/>
        <v>0</v>
      </c>
      <c r="L138" s="41">
        <f t="shared" si="28"/>
        <v>0</v>
      </c>
      <c r="M138" s="41">
        <f t="shared" ca="1" si="29"/>
        <v>0.36737385867677419</v>
      </c>
      <c r="N138" s="41">
        <f t="shared" ca="1" si="30"/>
        <v>0</v>
      </c>
      <c r="O138" s="88">
        <f t="shared" ca="1" si="31"/>
        <v>0</v>
      </c>
      <c r="P138" s="41">
        <f t="shared" ca="1" si="32"/>
        <v>0</v>
      </c>
      <c r="Q138" s="41">
        <f t="shared" ca="1" si="33"/>
        <v>0</v>
      </c>
      <c r="R138" s="25">
        <f t="shared" ca="1" si="34"/>
        <v>-0.36737385867677419</v>
      </c>
    </row>
    <row r="139" spans="1:18">
      <c r="A139" s="75"/>
      <c r="B139" s="75"/>
      <c r="C139" s="75"/>
      <c r="D139" s="76">
        <f t="shared" si="20"/>
        <v>0</v>
      </c>
      <c r="E139" s="76">
        <f t="shared" si="21"/>
        <v>0</v>
      </c>
      <c r="F139" s="41">
        <f t="shared" si="22"/>
        <v>0</v>
      </c>
      <c r="G139" s="41">
        <f t="shared" si="23"/>
        <v>0</v>
      </c>
      <c r="H139" s="41">
        <f t="shared" si="24"/>
        <v>0</v>
      </c>
      <c r="I139" s="41">
        <f t="shared" si="25"/>
        <v>0</v>
      </c>
      <c r="J139" s="41">
        <f t="shared" si="26"/>
        <v>0</v>
      </c>
      <c r="K139" s="41">
        <f t="shared" si="27"/>
        <v>0</v>
      </c>
      <c r="L139" s="41">
        <f t="shared" si="28"/>
        <v>0</v>
      </c>
      <c r="M139" s="41">
        <f t="shared" ca="1" si="29"/>
        <v>0.36737385867677419</v>
      </c>
      <c r="N139" s="41">
        <f t="shared" ca="1" si="30"/>
        <v>0</v>
      </c>
      <c r="O139" s="88">
        <f t="shared" ca="1" si="31"/>
        <v>0</v>
      </c>
      <c r="P139" s="41">
        <f t="shared" ca="1" si="32"/>
        <v>0</v>
      </c>
      <c r="Q139" s="41">
        <f t="shared" ca="1" si="33"/>
        <v>0</v>
      </c>
      <c r="R139" s="25">
        <f t="shared" ca="1" si="34"/>
        <v>-0.36737385867677419</v>
      </c>
    </row>
    <row r="140" spans="1:18">
      <c r="A140" s="75"/>
      <c r="B140" s="75"/>
      <c r="C140" s="75"/>
      <c r="D140" s="76">
        <f t="shared" si="20"/>
        <v>0</v>
      </c>
      <c r="E140" s="76">
        <f t="shared" si="21"/>
        <v>0</v>
      </c>
      <c r="F140" s="41">
        <f t="shared" si="22"/>
        <v>0</v>
      </c>
      <c r="G140" s="41">
        <f t="shared" si="23"/>
        <v>0</v>
      </c>
      <c r="H140" s="41">
        <f t="shared" si="24"/>
        <v>0</v>
      </c>
      <c r="I140" s="41">
        <f t="shared" si="25"/>
        <v>0</v>
      </c>
      <c r="J140" s="41">
        <f t="shared" si="26"/>
        <v>0</v>
      </c>
      <c r="K140" s="41">
        <f t="shared" si="27"/>
        <v>0</v>
      </c>
      <c r="L140" s="41">
        <f t="shared" si="28"/>
        <v>0</v>
      </c>
      <c r="M140" s="41">
        <f t="shared" ca="1" si="29"/>
        <v>0.36737385867677419</v>
      </c>
      <c r="N140" s="41">
        <f t="shared" ca="1" si="30"/>
        <v>0</v>
      </c>
      <c r="O140" s="88">
        <f t="shared" ca="1" si="31"/>
        <v>0</v>
      </c>
      <c r="P140" s="41">
        <f t="shared" ca="1" si="32"/>
        <v>0</v>
      </c>
      <c r="Q140" s="41">
        <f t="shared" ca="1" si="33"/>
        <v>0</v>
      </c>
      <c r="R140" s="25">
        <f t="shared" ca="1" si="34"/>
        <v>-0.36737385867677419</v>
      </c>
    </row>
    <row r="141" spans="1:18">
      <c r="A141" s="75"/>
      <c r="B141" s="75"/>
      <c r="C141" s="75"/>
      <c r="D141" s="76">
        <f t="shared" si="20"/>
        <v>0</v>
      </c>
      <c r="E141" s="76">
        <f t="shared" si="21"/>
        <v>0</v>
      </c>
      <c r="F141" s="41">
        <f t="shared" si="22"/>
        <v>0</v>
      </c>
      <c r="G141" s="41">
        <f t="shared" si="23"/>
        <v>0</v>
      </c>
      <c r="H141" s="41">
        <f t="shared" si="24"/>
        <v>0</v>
      </c>
      <c r="I141" s="41">
        <f t="shared" si="25"/>
        <v>0</v>
      </c>
      <c r="J141" s="41">
        <f t="shared" si="26"/>
        <v>0</v>
      </c>
      <c r="K141" s="41">
        <f t="shared" si="27"/>
        <v>0</v>
      </c>
      <c r="L141" s="41">
        <f t="shared" si="28"/>
        <v>0</v>
      </c>
      <c r="M141" s="41">
        <f t="shared" ca="1" si="29"/>
        <v>0.36737385867677419</v>
      </c>
      <c r="N141" s="41">
        <f t="shared" ca="1" si="30"/>
        <v>0</v>
      </c>
      <c r="O141" s="88">
        <f t="shared" ca="1" si="31"/>
        <v>0</v>
      </c>
      <c r="P141" s="41">
        <f t="shared" ca="1" si="32"/>
        <v>0</v>
      </c>
      <c r="Q141" s="41">
        <f t="shared" ca="1" si="33"/>
        <v>0</v>
      </c>
      <c r="R141" s="25">
        <f t="shared" ca="1" si="34"/>
        <v>-0.36737385867677419</v>
      </c>
    </row>
    <row r="142" spans="1:18">
      <c r="A142" s="75"/>
      <c r="B142" s="75"/>
      <c r="C142" s="75"/>
      <c r="D142" s="76">
        <f t="shared" si="20"/>
        <v>0</v>
      </c>
      <c r="E142" s="76">
        <f t="shared" si="21"/>
        <v>0</v>
      </c>
      <c r="F142" s="41">
        <f t="shared" si="22"/>
        <v>0</v>
      </c>
      <c r="G142" s="41">
        <f t="shared" si="23"/>
        <v>0</v>
      </c>
      <c r="H142" s="41">
        <f t="shared" si="24"/>
        <v>0</v>
      </c>
      <c r="I142" s="41">
        <f t="shared" si="25"/>
        <v>0</v>
      </c>
      <c r="J142" s="41">
        <f t="shared" si="26"/>
        <v>0</v>
      </c>
      <c r="K142" s="41">
        <f t="shared" si="27"/>
        <v>0</v>
      </c>
      <c r="L142" s="41">
        <f t="shared" si="28"/>
        <v>0</v>
      </c>
      <c r="M142" s="41">
        <f t="shared" ca="1" si="29"/>
        <v>0.36737385867677419</v>
      </c>
      <c r="N142" s="41">
        <f t="shared" ca="1" si="30"/>
        <v>0</v>
      </c>
      <c r="O142" s="88">
        <f t="shared" ca="1" si="31"/>
        <v>0</v>
      </c>
      <c r="P142" s="41">
        <f t="shared" ca="1" si="32"/>
        <v>0</v>
      </c>
      <c r="Q142" s="41">
        <f t="shared" ca="1" si="33"/>
        <v>0</v>
      </c>
      <c r="R142" s="25">
        <f t="shared" ca="1" si="34"/>
        <v>-0.36737385867677419</v>
      </c>
    </row>
    <row r="143" spans="1:18">
      <c r="A143" s="75"/>
      <c r="B143" s="75"/>
      <c r="C143" s="75"/>
      <c r="D143" s="76">
        <f t="shared" si="20"/>
        <v>0</v>
      </c>
      <c r="E143" s="76">
        <f t="shared" si="21"/>
        <v>0</v>
      </c>
      <c r="F143" s="41">
        <f t="shared" si="22"/>
        <v>0</v>
      </c>
      <c r="G143" s="41">
        <f t="shared" si="23"/>
        <v>0</v>
      </c>
      <c r="H143" s="41">
        <f t="shared" si="24"/>
        <v>0</v>
      </c>
      <c r="I143" s="41">
        <f t="shared" si="25"/>
        <v>0</v>
      </c>
      <c r="J143" s="41">
        <f t="shared" si="26"/>
        <v>0</v>
      </c>
      <c r="K143" s="41">
        <f t="shared" si="27"/>
        <v>0</v>
      </c>
      <c r="L143" s="41">
        <f t="shared" si="28"/>
        <v>0</v>
      </c>
      <c r="M143" s="41">
        <f t="shared" ca="1" si="29"/>
        <v>0.36737385867677419</v>
      </c>
      <c r="N143" s="41">
        <f t="shared" ca="1" si="30"/>
        <v>0</v>
      </c>
      <c r="O143" s="88">
        <f t="shared" ca="1" si="31"/>
        <v>0</v>
      </c>
      <c r="P143" s="41">
        <f t="shared" ca="1" si="32"/>
        <v>0</v>
      </c>
      <c r="Q143" s="41">
        <f t="shared" ca="1" si="33"/>
        <v>0</v>
      </c>
      <c r="R143" s="25">
        <f t="shared" ca="1" si="34"/>
        <v>-0.36737385867677419</v>
      </c>
    </row>
    <row r="144" spans="1:18">
      <c r="A144" s="75"/>
      <c r="B144" s="75"/>
      <c r="C144" s="75"/>
      <c r="D144" s="76">
        <f t="shared" si="20"/>
        <v>0</v>
      </c>
      <c r="E144" s="76">
        <f t="shared" si="21"/>
        <v>0</v>
      </c>
      <c r="F144" s="41">
        <f t="shared" si="22"/>
        <v>0</v>
      </c>
      <c r="G144" s="41">
        <f t="shared" si="23"/>
        <v>0</v>
      </c>
      <c r="H144" s="41">
        <f t="shared" si="24"/>
        <v>0</v>
      </c>
      <c r="I144" s="41">
        <f t="shared" si="25"/>
        <v>0</v>
      </c>
      <c r="J144" s="41">
        <f t="shared" si="26"/>
        <v>0</v>
      </c>
      <c r="K144" s="41">
        <f t="shared" si="27"/>
        <v>0</v>
      </c>
      <c r="L144" s="41">
        <f t="shared" si="28"/>
        <v>0</v>
      </c>
      <c r="M144" s="41">
        <f t="shared" ca="1" si="29"/>
        <v>0.36737385867677419</v>
      </c>
      <c r="N144" s="41">
        <f t="shared" ca="1" si="30"/>
        <v>0</v>
      </c>
      <c r="O144" s="88">
        <f t="shared" ca="1" si="31"/>
        <v>0</v>
      </c>
      <c r="P144" s="41">
        <f t="shared" ca="1" si="32"/>
        <v>0</v>
      </c>
      <c r="Q144" s="41">
        <f t="shared" ca="1" si="33"/>
        <v>0</v>
      </c>
      <c r="R144" s="25">
        <f t="shared" ca="1" si="34"/>
        <v>-0.36737385867677419</v>
      </c>
    </row>
    <row r="145" spans="1:18">
      <c r="A145" s="75"/>
      <c r="B145" s="75"/>
      <c r="C145" s="75"/>
      <c r="D145" s="76">
        <f t="shared" si="20"/>
        <v>0</v>
      </c>
      <c r="E145" s="76">
        <f t="shared" si="21"/>
        <v>0</v>
      </c>
      <c r="F145" s="41">
        <f t="shared" si="22"/>
        <v>0</v>
      </c>
      <c r="G145" s="41">
        <f t="shared" si="23"/>
        <v>0</v>
      </c>
      <c r="H145" s="41">
        <f t="shared" si="24"/>
        <v>0</v>
      </c>
      <c r="I145" s="41">
        <f t="shared" si="25"/>
        <v>0</v>
      </c>
      <c r="J145" s="41">
        <f t="shared" si="26"/>
        <v>0</v>
      </c>
      <c r="K145" s="41">
        <f t="shared" si="27"/>
        <v>0</v>
      </c>
      <c r="L145" s="41">
        <f t="shared" si="28"/>
        <v>0</v>
      </c>
      <c r="M145" s="41">
        <f t="shared" ca="1" si="29"/>
        <v>0.36737385867677419</v>
      </c>
      <c r="N145" s="41">
        <f t="shared" ca="1" si="30"/>
        <v>0</v>
      </c>
      <c r="O145" s="88">
        <f t="shared" ca="1" si="31"/>
        <v>0</v>
      </c>
      <c r="P145" s="41">
        <f t="shared" ca="1" si="32"/>
        <v>0</v>
      </c>
      <c r="Q145" s="41">
        <f t="shared" ca="1" si="33"/>
        <v>0</v>
      </c>
      <c r="R145" s="25">
        <f t="shared" ca="1" si="34"/>
        <v>-0.36737385867677419</v>
      </c>
    </row>
    <row r="146" spans="1:18">
      <c r="A146" s="75"/>
      <c r="B146" s="75"/>
      <c r="C146" s="75"/>
      <c r="D146" s="76">
        <f t="shared" si="20"/>
        <v>0</v>
      </c>
      <c r="E146" s="76">
        <f t="shared" si="21"/>
        <v>0</v>
      </c>
      <c r="F146" s="41">
        <f t="shared" si="22"/>
        <v>0</v>
      </c>
      <c r="G146" s="41">
        <f t="shared" si="23"/>
        <v>0</v>
      </c>
      <c r="H146" s="41">
        <f t="shared" si="24"/>
        <v>0</v>
      </c>
      <c r="I146" s="41">
        <f t="shared" si="25"/>
        <v>0</v>
      </c>
      <c r="J146" s="41">
        <f t="shared" si="26"/>
        <v>0</v>
      </c>
      <c r="K146" s="41">
        <f t="shared" si="27"/>
        <v>0</v>
      </c>
      <c r="L146" s="41">
        <f t="shared" si="28"/>
        <v>0</v>
      </c>
      <c r="M146" s="41">
        <f t="shared" ca="1" si="29"/>
        <v>0.36737385867677419</v>
      </c>
      <c r="N146" s="41">
        <f t="shared" ca="1" si="30"/>
        <v>0</v>
      </c>
      <c r="O146" s="88">
        <f t="shared" ca="1" si="31"/>
        <v>0</v>
      </c>
      <c r="P146" s="41">
        <f t="shared" ca="1" si="32"/>
        <v>0</v>
      </c>
      <c r="Q146" s="41">
        <f t="shared" ca="1" si="33"/>
        <v>0</v>
      </c>
      <c r="R146" s="25">
        <f t="shared" ca="1" si="34"/>
        <v>-0.36737385867677419</v>
      </c>
    </row>
    <row r="147" spans="1:18">
      <c r="A147" s="75"/>
      <c r="B147" s="75"/>
      <c r="C147" s="75"/>
      <c r="D147" s="76">
        <f t="shared" si="20"/>
        <v>0</v>
      </c>
      <c r="E147" s="76">
        <f t="shared" si="21"/>
        <v>0</v>
      </c>
      <c r="F147" s="41">
        <f t="shared" si="22"/>
        <v>0</v>
      </c>
      <c r="G147" s="41">
        <f t="shared" si="23"/>
        <v>0</v>
      </c>
      <c r="H147" s="41">
        <f t="shared" si="24"/>
        <v>0</v>
      </c>
      <c r="I147" s="41">
        <f t="shared" si="25"/>
        <v>0</v>
      </c>
      <c r="J147" s="41">
        <f t="shared" si="26"/>
        <v>0</v>
      </c>
      <c r="K147" s="41">
        <f t="shared" si="27"/>
        <v>0</v>
      </c>
      <c r="L147" s="41">
        <f t="shared" si="28"/>
        <v>0</v>
      </c>
      <c r="M147" s="41">
        <f t="shared" ca="1" si="29"/>
        <v>0.36737385867677419</v>
      </c>
      <c r="N147" s="41">
        <f t="shared" ca="1" si="30"/>
        <v>0</v>
      </c>
      <c r="O147" s="88">
        <f t="shared" ca="1" si="31"/>
        <v>0</v>
      </c>
      <c r="P147" s="41">
        <f t="shared" ca="1" si="32"/>
        <v>0</v>
      </c>
      <c r="Q147" s="41">
        <f t="shared" ca="1" si="33"/>
        <v>0</v>
      </c>
      <c r="R147" s="25">
        <f t="shared" ca="1" si="34"/>
        <v>-0.36737385867677419</v>
      </c>
    </row>
    <row r="148" spans="1:18">
      <c r="A148" s="75"/>
      <c r="B148" s="75"/>
      <c r="C148" s="75"/>
      <c r="D148" s="76">
        <f t="shared" si="20"/>
        <v>0</v>
      </c>
      <c r="E148" s="76">
        <f t="shared" si="21"/>
        <v>0</v>
      </c>
      <c r="F148" s="41">
        <f t="shared" si="22"/>
        <v>0</v>
      </c>
      <c r="G148" s="41">
        <f t="shared" si="23"/>
        <v>0</v>
      </c>
      <c r="H148" s="41">
        <f t="shared" si="24"/>
        <v>0</v>
      </c>
      <c r="I148" s="41">
        <f t="shared" si="25"/>
        <v>0</v>
      </c>
      <c r="J148" s="41">
        <f t="shared" si="26"/>
        <v>0</v>
      </c>
      <c r="K148" s="41">
        <f t="shared" si="27"/>
        <v>0</v>
      </c>
      <c r="L148" s="41">
        <f t="shared" si="28"/>
        <v>0</v>
      </c>
      <c r="M148" s="41">
        <f t="shared" ca="1" si="29"/>
        <v>0.36737385867677419</v>
      </c>
      <c r="N148" s="41">
        <f t="shared" ca="1" si="30"/>
        <v>0</v>
      </c>
      <c r="O148" s="88">
        <f t="shared" ca="1" si="31"/>
        <v>0</v>
      </c>
      <c r="P148" s="41">
        <f t="shared" ca="1" si="32"/>
        <v>0</v>
      </c>
      <c r="Q148" s="41">
        <f t="shared" ca="1" si="33"/>
        <v>0</v>
      </c>
      <c r="R148" s="25">
        <f t="shared" ca="1" si="34"/>
        <v>-0.36737385867677419</v>
      </c>
    </row>
    <row r="149" spans="1:18">
      <c r="A149" s="75"/>
      <c r="B149" s="75"/>
      <c r="C149" s="75"/>
      <c r="D149" s="76">
        <f t="shared" ref="D149:D212" si="35">A149/A$18</f>
        <v>0</v>
      </c>
      <c r="E149" s="76">
        <f t="shared" ref="E149:E212" si="36">B149/B$18</f>
        <v>0</v>
      </c>
      <c r="F149" s="41">
        <f t="shared" ref="F149:F212" si="37">$C149*D149</f>
        <v>0</v>
      </c>
      <c r="G149" s="41">
        <f t="shared" ref="G149:G212" si="38">$C149*E149</f>
        <v>0</v>
      </c>
      <c r="H149" s="41">
        <f t="shared" ref="H149:H212" si="39">C149*D149*D149</f>
        <v>0</v>
      </c>
      <c r="I149" s="41">
        <f t="shared" ref="I149:I212" si="40">C149*D149*D149*D149</f>
        <v>0</v>
      </c>
      <c r="J149" s="41">
        <f t="shared" ref="J149:J212" si="41">C149*D149*D149*D149*D149</f>
        <v>0</v>
      </c>
      <c r="K149" s="41">
        <f t="shared" ref="K149:K212" si="42">C149*E149*D149</f>
        <v>0</v>
      </c>
      <c r="L149" s="41">
        <f t="shared" ref="L149:L212" si="43">C149*E149*D149*D149</f>
        <v>0</v>
      </c>
      <c r="M149" s="41">
        <f t="shared" ref="M149:M212" ca="1" si="44">+E$4+E$5*D149+E$6*D149^2</f>
        <v>0.36737385867677419</v>
      </c>
      <c r="N149" s="41">
        <f t="shared" ref="N149:N212" ca="1" si="45">C149*(M149-E149)^2</f>
        <v>0</v>
      </c>
      <c r="O149" s="88">
        <f t="shared" ref="O149:O212" ca="1" si="46">(C149*O$1-O$2*F149+O$3*H149)^2</f>
        <v>0</v>
      </c>
      <c r="P149" s="41">
        <f t="shared" ref="P149:P212" ca="1" si="47">(-C149*O$2+O$4*F149-O$5*H149)^2</f>
        <v>0</v>
      </c>
      <c r="Q149" s="41">
        <f t="shared" ref="Q149:Q212" ca="1" si="48">+(C149*O$3-F149*O$5+H149*O$6)^2</f>
        <v>0</v>
      </c>
      <c r="R149" s="25">
        <f t="shared" ref="R149:R212" ca="1" si="49">+E149-M149</f>
        <v>-0.36737385867677419</v>
      </c>
    </row>
    <row r="150" spans="1:18">
      <c r="A150" s="75"/>
      <c r="B150" s="75"/>
      <c r="C150" s="75"/>
      <c r="D150" s="76">
        <f t="shared" si="35"/>
        <v>0</v>
      </c>
      <c r="E150" s="76">
        <f t="shared" si="36"/>
        <v>0</v>
      </c>
      <c r="F150" s="41">
        <f t="shared" si="37"/>
        <v>0</v>
      </c>
      <c r="G150" s="41">
        <f t="shared" si="38"/>
        <v>0</v>
      </c>
      <c r="H150" s="41">
        <f t="shared" si="39"/>
        <v>0</v>
      </c>
      <c r="I150" s="41">
        <f t="shared" si="40"/>
        <v>0</v>
      </c>
      <c r="J150" s="41">
        <f t="shared" si="41"/>
        <v>0</v>
      </c>
      <c r="K150" s="41">
        <f t="shared" si="42"/>
        <v>0</v>
      </c>
      <c r="L150" s="41">
        <f t="shared" si="43"/>
        <v>0</v>
      </c>
      <c r="M150" s="41">
        <f t="shared" ca="1" si="44"/>
        <v>0.36737385867677419</v>
      </c>
      <c r="N150" s="41">
        <f t="shared" ca="1" si="45"/>
        <v>0</v>
      </c>
      <c r="O150" s="88">
        <f t="shared" ca="1" si="46"/>
        <v>0</v>
      </c>
      <c r="P150" s="41">
        <f t="shared" ca="1" si="47"/>
        <v>0</v>
      </c>
      <c r="Q150" s="41">
        <f t="shared" ca="1" si="48"/>
        <v>0</v>
      </c>
      <c r="R150" s="25">
        <f t="shared" ca="1" si="49"/>
        <v>-0.36737385867677419</v>
      </c>
    </row>
    <row r="151" spans="1:18">
      <c r="A151" s="75"/>
      <c r="B151" s="75"/>
      <c r="C151" s="75"/>
      <c r="D151" s="76">
        <f t="shared" si="35"/>
        <v>0</v>
      </c>
      <c r="E151" s="76">
        <f t="shared" si="36"/>
        <v>0</v>
      </c>
      <c r="F151" s="41">
        <f t="shared" si="37"/>
        <v>0</v>
      </c>
      <c r="G151" s="41">
        <f t="shared" si="38"/>
        <v>0</v>
      </c>
      <c r="H151" s="41">
        <f t="shared" si="39"/>
        <v>0</v>
      </c>
      <c r="I151" s="41">
        <f t="shared" si="40"/>
        <v>0</v>
      </c>
      <c r="J151" s="41">
        <f t="shared" si="41"/>
        <v>0</v>
      </c>
      <c r="K151" s="41">
        <f t="shared" si="42"/>
        <v>0</v>
      </c>
      <c r="L151" s="41">
        <f t="shared" si="43"/>
        <v>0</v>
      </c>
      <c r="M151" s="41">
        <f t="shared" ca="1" si="44"/>
        <v>0.36737385867677419</v>
      </c>
      <c r="N151" s="41">
        <f t="shared" ca="1" si="45"/>
        <v>0</v>
      </c>
      <c r="O151" s="88">
        <f t="shared" ca="1" si="46"/>
        <v>0</v>
      </c>
      <c r="P151" s="41">
        <f t="shared" ca="1" si="47"/>
        <v>0</v>
      </c>
      <c r="Q151" s="41">
        <f t="shared" ca="1" si="48"/>
        <v>0</v>
      </c>
      <c r="R151" s="25">
        <f t="shared" ca="1" si="49"/>
        <v>-0.36737385867677419</v>
      </c>
    </row>
    <row r="152" spans="1:18">
      <c r="A152" s="75"/>
      <c r="B152" s="75"/>
      <c r="C152" s="75"/>
      <c r="D152" s="76">
        <f t="shared" si="35"/>
        <v>0</v>
      </c>
      <c r="E152" s="76">
        <f t="shared" si="36"/>
        <v>0</v>
      </c>
      <c r="F152" s="41">
        <f t="shared" si="37"/>
        <v>0</v>
      </c>
      <c r="G152" s="41">
        <f t="shared" si="38"/>
        <v>0</v>
      </c>
      <c r="H152" s="41">
        <f t="shared" si="39"/>
        <v>0</v>
      </c>
      <c r="I152" s="41">
        <f t="shared" si="40"/>
        <v>0</v>
      </c>
      <c r="J152" s="41">
        <f t="shared" si="41"/>
        <v>0</v>
      </c>
      <c r="K152" s="41">
        <f t="shared" si="42"/>
        <v>0</v>
      </c>
      <c r="L152" s="41">
        <f t="shared" si="43"/>
        <v>0</v>
      </c>
      <c r="M152" s="41">
        <f t="shared" ca="1" si="44"/>
        <v>0.36737385867677419</v>
      </c>
      <c r="N152" s="41">
        <f t="shared" ca="1" si="45"/>
        <v>0</v>
      </c>
      <c r="O152" s="88">
        <f t="shared" ca="1" si="46"/>
        <v>0</v>
      </c>
      <c r="P152" s="41">
        <f t="shared" ca="1" si="47"/>
        <v>0</v>
      </c>
      <c r="Q152" s="41">
        <f t="shared" ca="1" si="48"/>
        <v>0</v>
      </c>
      <c r="R152" s="25">
        <f t="shared" ca="1" si="49"/>
        <v>-0.36737385867677419</v>
      </c>
    </row>
    <row r="153" spans="1:18">
      <c r="A153" s="75"/>
      <c r="B153" s="75"/>
      <c r="C153" s="75"/>
      <c r="D153" s="76">
        <f t="shared" si="35"/>
        <v>0</v>
      </c>
      <c r="E153" s="76">
        <f t="shared" si="36"/>
        <v>0</v>
      </c>
      <c r="F153" s="41">
        <f t="shared" si="37"/>
        <v>0</v>
      </c>
      <c r="G153" s="41">
        <f t="shared" si="38"/>
        <v>0</v>
      </c>
      <c r="H153" s="41">
        <f t="shared" si="39"/>
        <v>0</v>
      </c>
      <c r="I153" s="41">
        <f t="shared" si="40"/>
        <v>0</v>
      </c>
      <c r="J153" s="41">
        <f t="shared" si="41"/>
        <v>0</v>
      </c>
      <c r="K153" s="41">
        <f t="shared" si="42"/>
        <v>0</v>
      </c>
      <c r="L153" s="41">
        <f t="shared" si="43"/>
        <v>0</v>
      </c>
      <c r="M153" s="41">
        <f t="shared" ca="1" si="44"/>
        <v>0.36737385867677419</v>
      </c>
      <c r="N153" s="41">
        <f t="shared" ca="1" si="45"/>
        <v>0</v>
      </c>
      <c r="O153" s="88">
        <f t="shared" ca="1" si="46"/>
        <v>0</v>
      </c>
      <c r="P153" s="41">
        <f t="shared" ca="1" si="47"/>
        <v>0</v>
      </c>
      <c r="Q153" s="41">
        <f t="shared" ca="1" si="48"/>
        <v>0</v>
      </c>
      <c r="R153" s="25">
        <f t="shared" ca="1" si="49"/>
        <v>-0.36737385867677419</v>
      </c>
    </row>
    <row r="154" spans="1:18">
      <c r="A154" s="75"/>
      <c r="B154" s="75"/>
      <c r="C154" s="75"/>
      <c r="D154" s="76">
        <f t="shared" si="35"/>
        <v>0</v>
      </c>
      <c r="E154" s="76">
        <f t="shared" si="36"/>
        <v>0</v>
      </c>
      <c r="F154" s="41">
        <f t="shared" si="37"/>
        <v>0</v>
      </c>
      <c r="G154" s="41">
        <f t="shared" si="38"/>
        <v>0</v>
      </c>
      <c r="H154" s="41">
        <f t="shared" si="39"/>
        <v>0</v>
      </c>
      <c r="I154" s="41">
        <f t="shared" si="40"/>
        <v>0</v>
      </c>
      <c r="J154" s="41">
        <f t="shared" si="41"/>
        <v>0</v>
      </c>
      <c r="K154" s="41">
        <f t="shared" si="42"/>
        <v>0</v>
      </c>
      <c r="L154" s="41">
        <f t="shared" si="43"/>
        <v>0</v>
      </c>
      <c r="M154" s="41">
        <f t="shared" ca="1" si="44"/>
        <v>0.36737385867677419</v>
      </c>
      <c r="N154" s="41">
        <f t="shared" ca="1" si="45"/>
        <v>0</v>
      </c>
      <c r="O154" s="88">
        <f t="shared" ca="1" si="46"/>
        <v>0</v>
      </c>
      <c r="P154" s="41">
        <f t="shared" ca="1" si="47"/>
        <v>0</v>
      </c>
      <c r="Q154" s="41">
        <f t="shared" ca="1" si="48"/>
        <v>0</v>
      </c>
      <c r="R154" s="25">
        <f t="shared" ca="1" si="49"/>
        <v>-0.36737385867677419</v>
      </c>
    </row>
    <row r="155" spans="1:18">
      <c r="A155" s="75"/>
      <c r="B155" s="75"/>
      <c r="C155" s="75"/>
      <c r="D155" s="76">
        <f t="shared" si="35"/>
        <v>0</v>
      </c>
      <c r="E155" s="76">
        <f t="shared" si="36"/>
        <v>0</v>
      </c>
      <c r="F155" s="41">
        <f t="shared" si="37"/>
        <v>0</v>
      </c>
      <c r="G155" s="41">
        <f t="shared" si="38"/>
        <v>0</v>
      </c>
      <c r="H155" s="41">
        <f t="shared" si="39"/>
        <v>0</v>
      </c>
      <c r="I155" s="41">
        <f t="shared" si="40"/>
        <v>0</v>
      </c>
      <c r="J155" s="41">
        <f t="shared" si="41"/>
        <v>0</v>
      </c>
      <c r="K155" s="41">
        <f t="shared" si="42"/>
        <v>0</v>
      </c>
      <c r="L155" s="41">
        <f t="shared" si="43"/>
        <v>0</v>
      </c>
      <c r="M155" s="41">
        <f t="shared" ca="1" si="44"/>
        <v>0.36737385867677419</v>
      </c>
      <c r="N155" s="41">
        <f t="shared" ca="1" si="45"/>
        <v>0</v>
      </c>
      <c r="O155" s="88">
        <f t="shared" ca="1" si="46"/>
        <v>0</v>
      </c>
      <c r="P155" s="41">
        <f t="shared" ca="1" si="47"/>
        <v>0</v>
      </c>
      <c r="Q155" s="41">
        <f t="shared" ca="1" si="48"/>
        <v>0</v>
      </c>
      <c r="R155" s="25">
        <f t="shared" ca="1" si="49"/>
        <v>-0.36737385867677419</v>
      </c>
    </row>
    <row r="156" spans="1:18">
      <c r="A156" s="75"/>
      <c r="B156" s="75"/>
      <c r="C156" s="75"/>
      <c r="D156" s="76">
        <f t="shared" si="35"/>
        <v>0</v>
      </c>
      <c r="E156" s="76">
        <f t="shared" si="36"/>
        <v>0</v>
      </c>
      <c r="F156" s="41">
        <f t="shared" si="37"/>
        <v>0</v>
      </c>
      <c r="G156" s="41">
        <f t="shared" si="38"/>
        <v>0</v>
      </c>
      <c r="H156" s="41">
        <f t="shared" si="39"/>
        <v>0</v>
      </c>
      <c r="I156" s="41">
        <f t="shared" si="40"/>
        <v>0</v>
      </c>
      <c r="J156" s="41">
        <f t="shared" si="41"/>
        <v>0</v>
      </c>
      <c r="K156" s="41">
        <f t="shared" si="42"/>
        <v>0</v>
      </c>
      <c r="L156" s="41">
        <f t="shared" si="43"/>
        <v>0</v>
      </c>
      <c r="M156" s="41">
        <f t="shared" ca="1" si="44"/>
        <v>0.36737385867677419</v>
      </c>
      <c r="N156" s="41">
        <f t="shared" ca="1" si="45"/>
        <v>0</v>
      </c>
      <c r="O156" s="88">
        <f t="shared" ca="1" si="46"/>
        <v>0</v>
      </c>
      <c r="P156" s="41">
        <f t="shared" ca="1" si="47"/>
        <v>0</v>
      </c>
      <c r="Q156" s="41">
        <f t="shared" ca="1" si="48"/>
        <v>0</v>
      </c>
      <c r="R156" s="25">
        <f t="shared" ca="1" si="49"/>
        <v>-0.36737385867677419</v>
      </c>
    </row>
    <row r="157" spans="1:18">
      <c r="A157" s="75"/>
      <c r="B157" s="75"/>
      <c r="C157" s="75"/>
      <c r="D157" s="76">
        <f t="shared" si="35"/>
        <v>0</v>
      </c>
      <c r="E157" s="76">
        <f t="shared" si="36"/>
        <v>0</v>
      </c>
      <c r="F157" s="41">
        <f t="shared" si="37"/>
        <v>0</v>
      </c>
      <c r="G157" s="41">
        <f t="shared" si="38"/>
        <v>0</v>
      </c>
      <c r="H157" s="41">
        <f t="shared" si="39"/>
        <v>0</v>
      </c>
      <c r="I157" s="41">
        <f t="shared" si="40"/>
        <v>0</v>
      </c>
      <c r="J157" s="41">
        <f t="shared" si="41"/>
        <v>0</v>
      </c>
      <c r="K157" s="41">
        <f t="shared" si="42"/>
        <v>0</v>
      </c>
      <c r="L157" s="41">
        <f t="shared" si="43"/>
        <v>0</v>
      </c>
      <c r="M157" s="41">
        <f t="shared" ca="1" si="44"/>
        <v>0.36737385867677419</v>
      </c>
      <c r="N157" s="41">
        <f t="shared" ca="1" si="45"/>
        <v>0</v>
      </c>
      <c r="O157" s="88">
        <f t="shared" ca="1" si="46"/>
        <v>0</v>
      </c>
      <c r="P157" s="41">
        <f t="shared" ca="1" si="47"/>
        <v>0</v>
      </c>
      <c r="Q157" s="41">
        <f t="shared" ca="1" si="48"/>
        <v>0</v>
      </c>
      <c r="R157" s="25">
        <f t="shared" ca="1" si="49"/>
        <v>-0.36737385867677419</v>
      </c>
    </row>
    <row r="158" spans="1:18">
      <c r="A158" s="75"/>
      <c r="B158" s="75"/>
      <c r="C158" s="75"/>
      <c r="D158" s="76">
        <f t="shared" si="35"/>
        <v>0</v>
      </c>
      <c r="E158" s="76">
        <f t="shared" si="36"/>
        <v>0</v>
      </c>
      <c r="F158" s="41">
        <f t="shared" si="37"/>
        <v>0</v>
      </c>
      <c r="G158" s="41">
        <f t="shared" si="38"/>
        <v>0</v>
      </c>
      <c r="H158" s="41">
        <f t="shared" si="39"/>
        <v>0</v>
      </c>
      <c r="I158" s="41">
        <f t="shared" si="40"/>
        <v>0</v>
      </c>
      <c r="J158" s="41">
        <f t="shared" si="41"/>
        <v>0</v>
      </c>
      <c r="K158" s="41">
        <f t="shared" si="42"/>
        <v>0</v>
      </c>
      <c r="L158" s="41">
        <f t="shared" si="43"/>
        <v>0</v>
      </c>
      <c r="M158" s="41">
        <f t="shared" ca="1" si="44"/>
        <v>0.36737385867677419</v>
      </c>
      <c r="N158" s="41">
        <f t="shared" ca="1" si="45"/>
        <v>0</v>
      </c>
      <c r="O158" s="88">
        <f t="shared" ca="1" si="46"/>
        <v>0</v>
      </c>
      <c r="P158" s="41">
        <f t="shared" ca="1" si="47"/>
        <v>0</v>
      </c>
      <c r="Q158" s="41">
        <f t="shared" ca="1" si="48"/>
        <v>0</v>
      </c>
      <c r="R158" s="25">
        <f t="shared" ca="1" si="49"/>
        <v>-0.36737385867677419</v>
      </c>
    </row>
    <row r="159" spans="1:18">
      <c r="A159" s="75"/>
      <c r="B159" s="75"/>
      <c r="C159" s="75"/>
      <c r="D159" s="76">
        <f t="shared" si="35"/>
        <v>0</v>
      </c>
      <c r="E159" s="76">
        <f t="shared" si="36"/>
        <v>0</v>
      </c>
      <c r="F159" s="41">
        <f t="shared" si="37"/>
        <v>0</v>
      </c>
      <c r="G159" s="41">
        <f t="shared" si="38"/>
        <v>0</v>
      </c>
      <c r="H159" s="41">
        <f t="shared" si="39"/>
        <v>0</v>
      </c>
      <c r="I159" s="41">
        <f t="shared" si="40"/>
        <v>0</v>
      </c>
      <c r="J159" s="41">
        <f t="shared" si="41"/>
        <v>0</v>
      </c>
      <c r="K159" s="41">
        <f t="shared" si="42"/>
        <v>0</v>
      </c>
      <c r="L159" s="41">
        <f t="shared" si="43"/>
        <v>0</v>
      </c>
      <c r="M159" s="41">
        <f t="shared" ca="1" si="44"/>
        <v>0.36737385867677419</v>
      </c>
      <c r="N159" s="41">
        <f t="shared" ca="1" si="45"/>
        <v>0</v>
      </c>
      <c r="O159" s="88">
        <f t="shared" ca="1" si="46"/>
        <v>0</v>
      </c>
      <c r="P159" s="41">
        <f t="shared" ca="1" si="47"/>
        <v>0</v>
      </c>
      <c r="Q159" s="41">
        <f t="shared" ca="1" si="48"/>
        <v>0</v>
      </c>
      <c r="R159" s="25">
        <f t="shared" ca="1" si="49"/>
        <v>-0.36737385867677419</v>
      </c>
    </row>
    <row r="160" spans="1:18">
      <c r="A160" s="75"/>
      <c r="B160" s="75"/>
      <c r="C160" s="75"/>
      <c r="D160" s="76">
        <f t="shared" si="35"/>
        <v>0</v>
      </c>
      <c r="E160" s="76">
        <f t="shared" si="36"/>
        <v>0</v>
      </c>
      <c r="F160" s="41">
        <f t="shared" si="37"/>
        <v>0</v>
      </c>
      <c r="G160" s="41">
        <f t="shared" si="38"/>
        <v>0</v>
      </c>
      <c r="H160" s="41">
        <f t="shared" si="39"/>
        <v>0</v>
      </c>
      <c r="I160" s="41">
        <f t="shared" si="40"/>
        <v>0</v>
      </c>
      <c r="J160" s="41">
        <f t="shared" si="41"/>
        <v>0</v>
      </c>
      <c r="K160" s="41">
        <f t="shared" si="42"/>
        <v>0</v>
      </c>
      <c r="L160" s="41">
        <f t="shared" si="43"/>
        <v>0</v>
      </c>
      <c r="M160" s="41">
        <f t="shared" ca="1" si="44"/>
        <v>0.36737385867677419</v>
      </c>
      <c r="N160" s="41">
        <f t="shared" ca="1" si="45"/>
        <v>0</v>
      </c>
      <c r="O160" s="88">
        <f t="shared" ca="1" si="46"/>
        <v>0</v>
      </c>
      <c r="P160" s="41">
        <f t="shared" ca="1" si="47"/>
        <v>0</v>
      </c>
      <c r="Q160" s="41">
        <f t="shared" ca="1" si="48"/>
        <v>0</v>
      </c>
      <c r="R160" s="25">
        <f t="shared" ca="1" si="49"/>
        <v>-0.36737385867677419</v>
      </c>
    </row>
    <row r="161" spans="1:18">
      <c r="A161" s="75"/>
      <c r="B161" s="75"/>
      <c r="C161" s="75"/>
      <c r="D161" s="76">
        <f t="shared" si="35"/>
        <v>0</v>
      </c>
      <c r="E161" s="76">
        <f t="shared" si="36"/>
        <v>0</v>
      </c>
      <c r="F161" s="41">
        <f t="shared" si="37"/>
        <v>0</v>
      </c>
      <c r="G161" s="41">
        <f t="shared" si="38"/>
        <v>0</v>
      </c>
      <c r="H161" s="41">
        <f t="shared" si="39"/>
        <v>0</v>
      </c>
      <c r="I161" s="41">
        <f t="shared" si="40"/>
        <v>0</v>
      </c>
      <c r="J161" s="41">
        <f t="shared" si="41"/>
        <v>0</v>
      </c>
      <c r="K161" s="41">
        <f t="shared" si="42"/>
        <v>0</v>
      </c>
      <c r="L161" s="41">
        <f t="shared" si="43"/>
        <v>0</v>
      </c>
      <c r="M161" s="41">
        <f t="shared" ca="1" si="44"/>
        <v>0.36737385867677419</v>
      </c>
      <c r="N161" s="41">
        <f t="shared" ca="1" si="45"/>
        <v>0</v>
      </c>
      <c r="O161" s="88">
        <f t="shared" ca="1" si="46"/>
        <v>0</v>
      </c>
      <c r="P161" s="41">
        <f t="shared" ca="1" si="47"/>
        <v>0</v>
      </c>
      <c r="Q161" s="41">
        <f t="shared" ca="1" si="48"/>
        <v>0</v>
      </c>
      <c r="R161" s="25">
        <f t="shared" ca="1" si="49"/>
        <v>-0.36737385867677419</v>
      </c>
    </row>
    <row r="162" spans="1:18">
      <c r="A162" s="75"/>
      <c r="B162" s="75"/>
      <c r="C162" s="75"/>
      <c r="D162" s="76">
        <f t="shared" si="35"/>
        <v>0</v>
      </c>
      <c r="E162" s="76">
        <f t="shared" si="36"/>
        <v>0</v>
      </c>
      <c r="F162" s="41">
        <f t="shared" si="37"/>
        <v>0</v>
      </c>
      <c r="G162" s="41">
        <f t="shared" si="38"/>
        <v>0</v>
      </c>
      <c r="H162" s="41">
        <f t="shared" si="39"/>
        <v>0</v>
      </c>
      <c r="I162" s="41">
        <f t="shared" si="40"/>
        <v>0</v>
      </c>
      <c r="J162" s="41">
        <f t="shared" si="41"/>
        <v>0</v>
      </c>
      <c r="K162" s="41">
        <f t="shared" si="42"/>
        <v>0</v>
      </c>
      <c r="L162" s="41">
        <f t="shared" si="43"/>
        <v>0</v>
      </c>
      <c r="M162" s="41">
        <f t="shared" ca="1" si="44"/>
        <v>0.36737385867677419</v>
      </c>
      <c r="N162" s="41">
        <f t="shared" ca="1" si="45"/>
        <v>0</v>
      </c>
      <c r="O162" s="88">
        <f t="shared" ca="1" si="46"/>
        <v>0</v>
      </c>
      <c r="P162" s="41">
        <f t="shared" ca="1" si="47"/>
        <v>0</v>
      </c>
      <c r="Q162" s="41">
        <f t="shared" ca="1" si="48"/>
        <v>0</v>
      </c>
      <c r="R162" s="25">
        <f t="shared" ca="1" si="49"/>
        <v>-0.36737385867677419</v>
      </c>
    </row>
    <row r="163" spans="1:18">
      <c r="A163" s="75"/>
      <c r="B163" s="75"/>
      <c r="C163" s="75"/>
      <c r="D163" s="76">
        <f t="shared" si="35"/>
        <v>0</v>
      </c>
      <c r="E163" s="76">
        <f t="shared" si="36"/>
        <v>0</v>
      </c>
      <c r="F163" s="41">
        <f t="shared" si="37"/>
        <v>0</v>
      </c>
      <c r="G163" s="41">
        <f t="shared" si="38"/>
        <v>0</v>
      </c>
      <c r="H163" s="41">
        <f t="shared" si="39"/>
        <v>0</v>
      </c>
      <c r="I163" s="41">
        <f t="shared" si="40"/>
        <v>0</v>
      </c>
      <c r="J163" s="41">
        <f t="shared" si="41"/>
        <v>0</v>
      </c>
      <c r="K163" s="41">
        <f t="shared" si="42"/>
        <v>0</v>
      </c>
      <c r="L163" s="41">
        <f t="shared" si="43"/>
        <v>0</v>
      </c>
      <c r="M163" s="41">
        <f t="shared" ca="1" si="44"/>
        <v>0.36737385867677419</v>
      </c>
      <c r="N163" s="41">
        <f t="shared" ca="1" si="45"/>
        <v>0</v>
      </c>
      <c r="O163" s="88">
        <f t="shared" ca="1" si="46"/>
        <v>0</v>
      </c>
      <c r="P163" s="41">
        <f t="shared" ca="1" si="47"/>
        <v>0</v>
      </c>
      <c r="Q163" s="41">
        <f t="shared" ca="1" si="48"/>
        <v>0</v>
      </c>
      <c r="R163" s="25">
        <f t="shared" ca="1" si="49"/>
        <v>-0.36737385867677419</v>
      </c>
    </row>
    <row r="164" spans="1:18">
      <c r="A164" s="75"/>
      <c r="B164" s="75"/>
      <c r="C164" s="75"/>
      <c r="D164" s="76">
        <f t="shared" si="35"/>
        <v>0</v>
      </c>
      <c r="E164" s="76">
        <f t="shared" si="36"/>
        <v>0</v>
      </c>
      <c r="F164" s="41">
        <f t="shared" si="37"/>
        <v>0</v>
      </c>
      <c r="G164" s="41">
        <f t="shared" si="38"/>
        <v>0</v>
      </c>
      <c r="H164" s="41">
        <f t="shared" si="39"/>
        <v>0</v>
      </c>
      <c r="I164" s="41">
        <f t="shared" si="40"/>
        <v>0</v>
      </c>
      <c r="J164" s="41">
        <f t="shared" si="41"/>
        <v>0</v>
      </c>
      <c r="K164" s="41">
        <f t="shared" si="42"/>
        <v>0</v>
      </c>
      <c r="L164" s="41">
        <f t="shared" si="43"/>
        <v>0</v>
      </c>
      <c r="M164" s="41">
        <f t="shared" ca="1" si="44"/>
        <v>0.36737385867677419</v>
      </c>
      <c r="N164" s="41">
        <f t="shared" ca="1" si="45"/>
        <v>0</v>
      </c>
      <c r="O164" s="88">
        <f t="shared" ca="1" si="46"/>
        <v>0</v>
      </c>
      <c r="P164" s="41">
        <f t="shared" ca="1" si="47"/>
        <v>0</v>
      </c>
      <c r="Q164" s="41">
        <f t="shared" ca="1" si="48"/>
        <v>0</v>
      </c>
      <c r="R164" s="25">
        <f t="shared" ca="1" si="49"/>
        <v>-0.36737385867677419</v>
      </c>
    </row>
    <row r="165" spans="1:18">
      <c r="A165" s="75"/>
      <c r="B165" s="75"/>
      <c r="C165" s="75"/>
      <c r="D165" s="76">
        <f t="shared" si="35"/>
        <v>0</v>
      </c>
      <c r="E165" s="76">
        <f t="shared" si="36"/>
        <v>0</v>
      </c>
      <c r="F165" s="41">
        <f t="shared" si="37"/>
        <v>0</v>
      </c>
      <c r="G165" s="41">
        <f t="shared" si="38"/>
        <v>0</v>
      </c>
      <c r="H165" s="41">
        <f t="shared" si="39"/>
        <v>0</v>
      </c>
      <c r="I165" s="41">
        <f t="shared" si="40"/>
        <v>0</v>
      </c>
      <c r="J165" s="41">
        <f t="shared" si="41"/>
        <v>0</v>
      </c>
      <c r="K165" s="41">
        <f t="shared" si="42"/>
        <v>0</v>
      </c>
      <c r="L165" s="41">
        <f t="shared" si="43"/>
        <v>0</v>
      </c>
      <c r="M165" s="41">
        <f t="shared" ca="1" si="44"/>
        <v>0.36737385867677419</v>
      </c>
      <c r="N165" s="41">
        <f t="shared" ca="1" si="45"/>
        <v>0</v>
      </c>
      <c r="O165" s="88">
        <f t="shared" ca="1" si="46"/>
        <v>0</v>
      </c>
      <c r="P165" s="41">
        <f t="shared" ca="1" si="47"/>
        <v>0</v>
      </c>
      <c r="Q165" s="41">
        <f t="shared" ca="1" si="48"/>
        <v>0</v>
      </c>
      <c r="R165" s="25">
        <f t="shared" ca="1" si="49"/>
        <v>-0.36737385867677419</v>
      </c>
    </row>
    <row r="166" spans="1:18">
      <c r="A166" s="75"/>
      <c r="B166" s="75"/>
      <c r="C166" s="75"/>
      <c r="D166" s="76">
        <f t="shared" si="35"/>
        <v>0</v>
      </c>
      <c r="E166" s="76">
        <f t="shared" si="36"/>
        <v>0</v>
      </c>
      <c r="F166" s="41">
        <f t="shared" si="37"/>
        <v>0</v>
      </c>
      <c r="G166" s="41">
        <f t="shared" si="38"/>
        <v>0</v>
      </c>
      <c r="H166" s="41">
        <f t="shared" si="39"/>
        <v>0</v>
      </c>
      <c r="I166" s="41">
        <f t="shared" si="40"/>
        <v>0</v>
      </c>
      <c r="J166" s="41">
        <f t="shared" si="41"/>
        <v>0</v>
      </c>
      <c r="K166" s="41">
        <f t="shared" si="42"/>
        <v>0</v>
      </c>
      <c r="L166" s="41">
        <f t="shared" si="43"/>
        <v>0</v>
      </c>
      <c r="M166" s="41">
        <f t="shared" ca="1" si="44"/>
        <v>0.36737385867677419</v>
      </c>
      <c r="N166" s="41">
        <f t="shared" ca="1" si="45"/>
        <v>0</v>
      </c>
      <c r="O166" s="88">
        <f t="shared" ca="1" si="46"/>
        <v>0</v>
      </c>
      <c r="P166" s="41">
        <f t="shared" ca="1" si="47"/>
        <v>0</v>
      </c>
      <c r="Q166" s="41">
        <f t="shared" ca="1" si="48"/>
        <v>0</v>
      </c>
      <c r="R166" s="25">
        <f t="shared" ca="1" si="49"/>
        <v>-0.36737385867677419</v>
      </c>
    </row>
    <row r="167" spans="1:18">
      <c r="A167" s="75"/>
      <c r="B167" s="75"/>
      <c r="C167" s="75"/>
      <c r="D167" s="76">
        <f t="shared" si="35"/>
        <v>0</v>
      </c>
      <c r="E167" s="76">
        <f t="shared" si="36"/>
        <v>0</v>
      </c>
      <c r="F167" s="41">
        <f t="shared" si="37"/>
        <v>0</v>
      </c>
      <c r="G167" s="41">
        <f t="shared" si="38"/>
        <v>0</v>
      </c>
      <c r="H167" s="41">
        <f t="shared" si="39"/>
        <v>0</v>
      </c>
      <c r="I167" s="41">
        <f t="shared" si="40"/>
        <v>0</v>
      </c>
      <c r="J167" s="41">
        <f t="shared" si="41"/>
        <v>0</v>
      </c>
      <c r="K167" s="41">
        <f t="shared" si="42"/>
        <v>0</v>
      </c>
      <c r="L167" s="41">
        <f t="shared" si="43"/>
        <v>0</v>
      </c>
      <c r="M167" s="41">
        <f t="shared" ca="1" si="44"/>
        <v>0.36737385867677419</v>
      </c>
      <c r="N167" s="41">
        <f t="shared" ca="1" si="45"/>
        <v>0</v>
      </c>
      <c r="O167" s="88">
        <f t="shared" ca="1" si="46"/>
        <v>0</v>
      </c>
      <c r="P167" s="41">
        <f t="shared" ca="1" si="47"/>
        <v>0</v>
      </c>
      <c r="Q167" s="41">
        <f t="shared" ca="1" si="48"/>
        <v>0</v>
      </c>
      <c r="R167" s="25">
        <f t="shared" ca="1" si="49"/>
        <v>-0.36737385867677419</v>
      </c>
    </row>
    <row r="168" spans="1:18">
      <c r="A168" s="75"/>
      <c r="B168" s="75"/>
      <c r="C168" s="75"/>
      <c r="D168" s="76">
        <f t="shared" si="35"/>
        <v>0</v>
      </c>
      <c r="E168" s="76">
        <f t="shared" si="36"/>
        <v>0</v>
      </c>
      <c r="F168" s="41">
        <f t="shared" si="37"/>
        <v>0</v>
      </c>
      <c r="G168" s="41">
        <f t="shared" si="38"/>
        <v>0</v>
      </c>
      <c r="H168" s="41">
        <f t="shared" si="39"/>
        <v>0</v>
      </c>
      <c r="I168" s="41">
        <f t="shared" si="40"/>
        <v>0</v>
      </c>
      <c r="J168" s="41">
        <f t="shared" si="41"/>
        <v>0</v>
      </c>
      <c r="K168" s="41">
        <f t="shared" si="42"/>
        <v>0</v>
      </c>
      <c r="L168" s="41">
        <f t="shared" si="43"/>
        <v>0</v>
      </c>
      <c r="M168" s="41">
        <f t="shared" ca="1" si="44"/>
        <v>0.36737385867677419</v>
      </c>
      <c r="N168" s="41">
        <f t="shared" ca="1" si="45"/>
        <v>0</v>
      </c>
      <c r="O168" s="88">
        <f t="shared" ca="1" si="46"/>
        <v>0</v>
      </c>
      <c r="P168" s="41">
        <f t="shared" ca="1" si="47"/>
        <v>0</v>
      </c>
      <c r="Q168" s="41">
        <f t="shared" ca="1" si="48"/>
        <v>0</v>
      </c>
      <c r="R168" s="25">
        <f t="shared" ca="1" si="49"/>
        <v>-0.36737385867677419</v>
      </c>
    </row>
    <row r="169" spans="1:18">
      <c r="A169" s="75"/>
      <c r="B169" s="75"/>
      <c r="C169" s="75"/>
      <c r="D169" s="76">
        <f t="shared" si="35"/>
        <v>0</v>
      </c>
      <c r="E169" s="76">
        <f t="shared" si="36"/>
        <v>0</v>
      </c>
      <c r="F169" s="41">
        <f t="shared" si="37"/>
        <v>0</v>
      </c>
      <c r="G169" s="41">
        <f t="shared" si="38"/>
        <v>0</v>
      </c>
      <c r="H169" s="41">
        <f t="shared" si="39"/>
        <v>0</v>
      </c>
      <c r="I169" s="41">
        <f t="shared" si="40"/>
        <v>0</v>
      </c>
      <c r="J169" s="41">
        <f t="shared" si="41"/>
        <v>0</v>
      </c>
      <c r="K169" s="41">
        <f t="shared" si="42"/>
        <v>0</v>
      </c>
      <c r="L169" s="41">
        <f t="shared" si="43"/>
        <v>0</v>
      </c>
      <c r="M169" s="41">
        <f t="shared" ca="1" si="44"/>
        <v>0.36737385867677419</v>
      </c>
      <c r="N169" s="41">
        <f t="shared" ca="1" si="45"/>
        <v>0</v>
      </c>
      <c r="O169" s="88">
        <f t="shared" ca="1" si="46"/>
        <v>0</v>
      </c>
      <c r="P169" s="41">
        <f t="shared" ca="1" si="47"/>
        <v>0</v>
      </c>
      <c r="Q169" s="41">
        <f t="shared" ca="1" si="48"/>
        <v>0</v>
      </c>
      <c r="R169" s="25">
        <f t="shared" ca="1" si="49"/>
        <v>-0.36737385867677419</v>
      </c>
    </row>
    <row r="170" spans="1:18">
      <c r="A170" s="75"/>
      <c r="B170" s="75"/>
      <c r="C170" s="75"/>
      <c r="D170" s="76">
        <f t="shared" si="35"/>
        <v>0</v>
      </c>
      <c r="E170" s="76">
        <f t="shared" si="36"/>
        <v>0</v>
      </c>
      <c r="F170" s="41">
        <f t="shared" si="37"/>
        <v>0</v>
      </c>
      <c r="G170" s="41">
        <f t="shared" si="38"/>
        <v>0</v>
      </c>
      <c r="H170" s="41">
        <f t="shared" si="39"/>
        <v>0</v>
      </c>
      <c r="I170" s="41">
        <f t="shared" si="40"/>
        <v>0</v>
      </c>
      <c r="J170" s="41">
        <f t="shared" si="41"/>
        <v>0</v>
      </c>
      <c r="K170" s="41">
        <f t="shared" si="42"/>
        <v>0</v>
      </c>
      <c r="L170" s="41">
        <f t="shared" si="43"/>
        <v>0</v>
      </c>
      <c r="M170" s="41">
        <f t="shared" ca="1" si="44"/>
        <v>0.36737385867677419</v>
      </c>
      <c r="N170" s="41">
        <f t="shared" ca="1" si="45"/>
        <v>0</v>
      </c>
      <c r="O170" s="88">
        <f t="shared" ca="1" si="46"/>
        <v>0</v>
      </c>
      <c r="P170" s="41">
        <f t="shared" ca="1" si="47"/>
        <v>0</v>
      </c>
      <c r="Q170" s="41">
        <f t="shared" ca="1" si="48"/>
        <v>0</v>
      </c>
      <c r="R170" s="25">
        <f t="shared" ca="1" si="49"/>
        <v>-0.36737385867677419</v>
      </c>
    </row>
    <row r="171" spans="1:18">
      <c r="A171" s="75"/>
      <c r="B171" s="75"/>
      <c r="C171" s="75"/>
      <c r="D171" s="76">
        <f t="shared" si="35"/>
        <v>0</v>
      </c>
      <c r="E171" s="76">
        <f t="shared" si="36"/>
        <v>0</v>
      </c>
      <c r="F171" s="41">
        <f t="shared" si="37"/>
        <v>0</v>
      </c>
      <c r="G171" s="41">
        <f t="shared" si="38"/>
        <v>0</v>
      </c>
      <c r="H171" s="41">
        <f t="shared" si="39"/>
        <v>0</v>
      </c>
      <c r="I171" s="41">
        <f t="shared" si="40"/>
        <v>0</v>
      </c>
      <c r="J171" s="41">
        <f t="shared" si="41"/>
        <v>0</v>
      </c>
      <c r="K171" s="41">
        <f t="shared" si="42"/>
        <v>0</v>
      </c>
      <c r="L171" s="41">
        <f t="shared" si="43"/>
        <v>0</v>
      </c>
      <c r="M171" s="41">
        <f t="shared" ca="1" si="44"/>
        <v>0.36737385867677419</v>
      </c>
      <c r="N171" s="41">
        <f t="shared" ca="1" si="45"/>
        <v>0</v>
      </c>
      <c r="O171" s="88">
        <f t="shared" ca="1" si="46"/>
        <v>0</v>
      </c>
      <c r="P171" s="41">
        <f t="shared" ca="1" si="47"/>
        <v>0</v>
      </c>
      <c r="Q171" s="41">
        <f t="shared" ca="1" si="48"/>
        <v>0</v>
      </c>
      <c r="R171" s="25">
        <f t="shared" ca="1" si="49"/>
        <v>-0.36737385867677419</v>
      </c>
    </row>
    <row r="172" spans="1:18">
      <c r="A172" s="75"/>
      <c r="B172" s="75"/>
      <c r="C172" s="75"/>
      <c r="D172" s="76">
        <f t="shared" si="35"/>
        <v>0</v>
      </c>
      <c r="E172" s="76">
        <f t="shared" si="36"/>
        <v>0</v>
      </c>
      <c r="F172" s="41">
        <f t="shared" si="37"/>
        <v>0</v>
      </c>
      <c r="G172" s="41">
        <f t="shared" si="38"/>
        <v>0</v>
      </c>
      <c r="H172" s="41">
        <f t="shared" si="39"/>
        <v>0</v>
      </c>
      <c r="I172" s="41">
        <f t="shared" si="40"/>
        <v>0</v>
      </c>
      <c r="J172" s="41">
        <f t="shared" si="41"/>
        <v>0</v>
      </c>
      <c r="K172" s="41">
        <f t="shared" si="42"/>
        <v>0</v>
      </c>
      <c r="L172" s="41">
        <f t="shared" si="43"/>
        <v>0</v>
      </c>
      <c r="M172" s="41">
        <f t="shared" ca="1" si="44"/>
        <v>0.36737385867677419</v>
      </c>
      <c r="N172" s="41">
        <f t="shared" ca="1" si="45"/>
        <v>0</v>
      </c>
      <c r="O172" s="88">
        <f t="shared" ca="1" si="46"/>
        <v>0</v>
      </c>
      <c r="P172" s="41">
        <f t="shared" ca="1" si="47"/>
        <v>0</v>
      </c>
      <c r="Q172" s="41">
        <f t="shared" ca="1" si="48"/>
        <v>0</v>
      </c>
      <c r="R172" s="25">
        <f t="shared" ca="1" si="49"/>
        <v>-0.36737385867677419</v>
      </c>
    </row>
    <row r="173" spans="1:18">
      <c r="A173" s="75"/>
      <c r="B173" s="75"/>
      <c r="C173" s="75"/>
      <c r="D173" s="76">
        <f t="shared" si="35"/>
        <v>0</v>
      </c>
      <c r="E173" s="76">
        <f t="shared" si="36"/>
        <v>0</v>
      </c>
      <c r="F173" s="41">
        <f t="shared" si="37"/>
        <v>0</v>
      </c>
      <c r="G173" s="41">
        <f t="shared" si="38"/>
        <v>0</v>
      </c>
      <c r="H173" s="41">
        <f t="shared" si="39"/>
        <v>0</v>
      </c>
      <c r="I173" s="41">
        <f t="shared" si="40"/>
        <v>0</v>
      </c>
      <c r="J173" s="41">
        <f t="shared" si="41"/>
        <v>0</v>
      </c>
      <c r="K173" s="41">
        <f t="shared" si="42"/>
        <v>0</v>
      </c>
      <c r="L173" s="41">
        <f t="shared" si="43"/>
        <v>0</v>
      </c>
      <c r="M173" s="41">
        <f t="shared" ca="1" si="44"/>
        <v>0.36737385867677419</v>
      </c>
      <c r="N173" s="41">
        <f t="shared" ca="1" si="45"/>
        <v>0</v>
      </c>
      <c r="O173" s="88">
        <f t="shared" ca="1" si="46"/>
        <v>0</v>
      </c>
      <c r="P173" s="41">
        <f t="shared" ca="1" si="47"/>
        <v>0</v>
      </c>
      <c r="Q173" s="41">
        <f t="shared" ca="1" si="48"/>
        <v>0</v>
      </c>
      <c r="R173" s="25">
        <f t="shared" ca="1" si="49"/>
        <v>-0.36737385867677419</v>
      </c>
    </row>
    <row r="174" spans="1:18">
      <c r="A174" s="75"/>
      <c r="B174" s="75"/>
      <c r="C174" s="75"/>
      <c r="D174" s="76">
        <f t="shared" si="35"/>
        <v>0</v>
      </c>
      <c r="E174" s="76">
        <f t="shared" si="36"/>
        <v>0</v>
      </c>
      <c r="F174" s="41">
        <f t="shared" si="37"/>
        <v>0</v>
      </c>
      <c r="G174" s="41">
        <f t="shared" si="38"/>
        <v>0</v>
      </c>
      <c r="H174" s="41">
        <f t="shared" si="39"/>
        <v>0</v>
      </c>
      <c r="I174" s="41">
        <f t="shared" si="40"/>
        <v>0</v>
      </c>
      <c r="J174" s="41">
        <f t="shared" si="41"/>
        <v>0</v>
      </c>
      <c r="K174" s="41">
        <f t="shared" si="42"/>
        <v>0</v>
      </c>
      <c r="L174" s="41">
        <f t="shared" si="43"/>
        <v>0</v>
      </c>
      <c r="M174" s="41">
        <f t="shared" ca="1" si="44"/>
        <v>0.36737385867677419</v>
      </c>
      <c r="N174" s="41">
        <f t="shared" ca="1" si="45"/>
        <v>0</v>
      </c>
      <c r="O174" s="88">
        <f t="shared" ca="1" si="46"/>
        <v>0</v>
      </c>
      <c r="P174" s="41">
        <f t="shared" ca="1" si="47"/>
        <v>0</v>
      </c>
      <c r="Q174" s="41">
        <f t="shared" ca="1" si="48"/>
        <v>0</v>
      </c>
      <c r="R174" s="25">
        <f t="shared" ca="1" si="49"/>
        <v>-0.36737385867677419</v>
      </c>
    </row>
    <row r="175" spans="1:18">
      <c r="A175" s="75"/>
      <c r="B175" s="75"/>
      <c r="C175" s="75"/>
      <c r="D175" s="76">
        <f t="shared" si="35"/>
        <v>0</v>
      </c>
      <c r="E175" s="76">
        <f t="shared" si="36"/>
        <v>0</v>
      </c>
      <c r="F175" s="41">
        <f t="shared" si="37"/>
        <v>0</v>
      </c>
      <c r="G175" s="41">
        <f t="shared" si="38"/>
        <v>0</v>
      </c>
      <c r="H175" s="41">
        <f t="shared" si="39"/>
        <v>0</v>
      </c>
      <c r="I175" s="41">
        <f t="shared" si="40"/>
        <v>0</v>
      </c>
      <c r="J175" s="41">
        <f t="shared" si="41"/>
        <v>0</v>
      </c>
      <c r="K175" s="41">
        <f t="shared" si="42"/>
        <v>0</v>
      </c>
      <c r="L175" s="41">
        <f t="shared" si="43"/>
        <v>0</v>
      </c>
      <c r="M175" s="41">
        <f t="shared" ca="1" si="44"/>
        <v>0.36737385867677419</v>
      </c>
      <c r="N175" s="41">
        <f t="shared" ca="1" si="45"/>
        <v>0</v>
      </c>
      <c r="O175" s="88">
        <f t="shared" ca="1" si="46"/>
        <v>0</v>
      </c>
      <c r="P175" s="41">
        <f t="shared" ca="1" si="47"/>
        <v>0</v>
      </c>
      <c r="Q175" s="41">
        <f t="shared" ca="1" si="48"/>
        <v>0</v>
      </c>
      <c r="R175" s="25">
        <f t="shared" ca="1" si="49"/>
        <v>-0.36737385867677419</v>
      </c>
    </row>
    <row r="176" spans="1:18">
      <c r="A176" s="75"/>
      <c r="B176" s="75"/>
      <c r="C176" s="75"/>
      <c r="D176" s="76">
        <f t="shared" si="35"/>
        <v>0</v>
      </c>
      <c r="E176" s="76">
        <f t="shared" si="36"/>
        <v>0</v>
      </c>
      <c r="F176" s="41">
        <f t="shared" si="37"/>
        <v>0</v>
      </c>
      <c r="G176" s="41">
        <f t="shared" si="38"/>
        <v>0</v>
      </c>
      <c r="H176" s="41">
        <f t="shared" si="39"/>
        <v>0</v>
      </c>
      <c r="I176" s="41">
        <f t="shared" si="40"/>
        <v>0</v>
      </c>
      <c r="J176" s="41">
        <f t="shared" si="41"/>
        <v>0</v>
      </c>
      <c r="K176" s="41">
        <f t="shared" si="42"/>
        <v>0</v>
      </c>
      <c r="L176" s="41">
        <f t="shared" si="43"/>
        <v>0</v>
      </c>
      <c r="M176" s="41">
        <f t="shared" ca="1" si="44"/>
        <v>0.36737385867677419</v>
      </c>
      <c r="N176" s="41">
        <f t="shared" ca="1" si="45"/>
        <v>0</v>
      </c>
      <c r="O176" s="88">
        <f t="shared" ca="1" si="46"/>
        <v>0</v>
      </c>
      <c r="P176" s="41">
        <f t="shared" ca="1" si="47"/>
        <v>0</v>
      </c>
      <c r="Q176" s="41">
        <f t="shared" ca="1" si="48"/>
        <v>0</v>
      </c>
      <c r="R176" s="25">
        <f t="shared" ca="1" si="49"/>
        <v>-0.36737385867677419</v>
      </c>
    </row>
    <row r="177" spans="1:18">
      <c r="A177" s="75"/>
      <c r="B177" s="75"/>
      <c r="C177" s="75"/>
      <c r="D177" s="76">
        <f t="shared" si="35"/>
        <v>0</v>
      </c>
      <c r="E177" s="76">
        <f t="shared" si="36"/>
        <v>0</v>
      </c>
      <c r="F177" s="41">
        <f t="shared" si="37"/>
        <v>0</v>
      </c>
      <c r="G177" s="41">
        <f t="shared" si="38"/>
        <v>0</v>
      </c>
      <c r="H177" s="41">
        <f t="shared" si="39"/>
        <v>0</v>
      </c>
      <c r="I177" s="41">
        <f t="shared" si="40"/>
        <v>0</v>
      </c>
      <c r="J177" s="41">
        <f t="shared" si="41"/>
        <v>0</v>
      </c>
      <c r="K177" s="41">
        <f t="shared" si="42"/>
        <v>0</v>
      </c>
      <c r="L177" s="41">
        <f t="shared" si="43"/>
        <v>0</v>
      </c>
      <c r="M177" s="41">
        <f t="shared" ca="1" si="44"/>
        <v>0.36737385867677419</v>
      </c>
      <c r="N177" s="41">
        <f t="shared" ca="1" si="45"/>
        <v>0</v>
      </c>
      <c r="O177" s="88">
        <f t="shared" ca="1" si="46"/>
        <v>0</v>
      </c>
      <c r="P177" s="41">
        <f t="shared" ca="1" si="47"/>
        <v>0</v>
      </c>
      <c r="Q177" s="41">
        <f t="shared" ca="1" si="48"/>
        <v>0</v>
      </c>
      <c r="R177" s="25">
        <f t="shared" ca="1" si="49"/>
        <v>-0.36737385867677419</v>
      </c>
    </row>
    <row r="178" spans="1:18">
      <c r="A178" s="75"/>
      <c r="B178" s="75"/>
      <c r="C178" s="75"/>
      <c r="D178" s="76">
        <f t="shared" si="35"/>
        <v>0</v>
      </c>
      <c r="E178" s="76">
        <f t="shared" si="36"/>
        <v>0</v>
      </c>
      <c r="F178" s="41">
        <f t="shared" si="37"/>
        <v>0</v>
      </c>
      <c r="G178" s="41">
        <f t="shared" si="38"/>
        <v>0</v>
      </c>
      <c r="H178" s="41">
        <f t="shared" si="39"/>
        <v>0</v>
      </c>
      <c r="I178" s="41">
        <f t="shared" si="40"/>
        <v>0</v>
      </c>
      <c r="J178" s="41">
        <f t="shared" si="41"/>
        <v>0</v>
      </c>
      <c r="K178" s="41">
        <f t="shared" si="42"/>
        <v>0</v>
      </c>
      <c r="L178" s="41">
        <f t="shared" si="43"/>
        <v>0</v>
      </c>
      <c r="M178" s="41">
        <f t="shared" ca="1" si="44"/>
        <v>0.36737385867677419</v>
      </c>
      <c r="N178" s="41">
        <f t="shared" ca="1" si="45"/>
        <v>0</v>
      </c>
      <c r="O178" s="88">
        <f t="shared" ca="1" si="46"/>
        <v>0</v>
      </c>
      <c r="P178" s="41">
        <f t="shared" ca="1" si="47"/>
        <v>0</v>
      </c>
      <c r="Q178" s="41">
        <f t="shared" ca="1" si="48"/>
        <v>0</v>
      </c>
      <c r="R178" s="25">
        <f t="shared" ca="1" si="49"/>
        <v>-0.36737385867677419</v>
      </c>
    </row>
    <row r="179" spans="1:18">
      <c r="A179" s="75"/>
      <c r="B179" s="75"/>
      <c r="C179" s="75"/>
      <c r="D179" s="76">
        <f t="shared" si="35"/>
        <v>0</v>
      </c>
      <c r="E179" s="76">
        <f t="shared" si="36"/>
        <v>0</v>
      </c>
      <c r="F179" s="41">
        <f t="shared" si="37"/>
        <v>0</v>
      </c>
      <c r="G179" s="41">
        <f t="shared" si="38"/>
        <v>0</v>
      </c>
      <c r="H179" s="41">
        <f t="shared" si="39"/>
        <v>0</v>
      </c>
      <c r="I179" s="41">
        <f t="shared" si="40"/>
        <v>0</v>
      </c>
      <c r="J179" s="41">
        <f t="shared" si="41"/>
        <v>0</v>
      </c>
      <c r="K179" s="41">
        <f t="shared" si="42"/>
        <v>0</v>
      </c>
      <c r="L179" s="41">
        <f t="shared" si="43"/>
        <v>0</v>
      </c>
      <c r="M179" s="41">
        <f t="shared" ca="1" si="44"/>
        <v>0.36737385867677419</v>
      </c>
      <c r="N179" s="41">
        <f t="shared" ca="1" si="45"/>
        <v>0</v>
      </c>
      <c r="O179" s="88">
        <f t="shared" ca="1" si="46"/>
        <v>0</v>
      </c>
      <c r="P179" s="41">
        <f t="shared" ca="1" si="47"/>
        <v>0</v>
      </c>
      <c r="Q179" s="41">
        <f t="shared" ca="1" si="48"/>
        <v>0</v>
      </c>
      <c r="R179" s="25">
        <f t="shared" ca="1" si="49"/>
        <v>-0.36737385867677419</v>
      </c>
    </row>
    <row r="180" spans="1:18">
      <c r="A180" s="75"/>
      <c r="B180" s="75"/>
      <c r="C180" s="75"/>
      <c r="D180" s="76">
        <f t="shared" si="35"/>
        <v>0</v>
      </c>
      <c r="E180" s="76">
        <f t="shared" si="36"/>
        <v>0</v>
      </c>
      <c r="F180" s="41">
        <f t="shared" si="37"/>
        <v>0</v>
      </c>
      <c r="G180" s="41">
        <f t="shared" si="38"/>
        <v>0</v>
      </c>
      <c r="H180" s="41">
        <f t="shared" si="39"/>
        <v>0</v>
      </c>
      <c r="I180" s="41">
        <f t="shared" si="40"/>
        <v>0</v>
      </c>
      <c r="J180" s="41">
        <f t="shared" si="41"/>
        <v>0</v>
      </c>
      <c r="K180" s="41">
        <f t="shared" si="42"/>
        <v>0</v>
      </c>
      <c r="L180" s="41">
        <f t="shared" si="43"/>
        <v>0</v>
      </c>
      <c r="M180" s="41">
        <f t="shared" ca="1" si="44"/>
        <v>0.36737385867677419</v>
      </c>
      <c r="N180" s="41">
        <f t="shared" ca="1" si="45"/>
        <v>0</v>
      </c>
      <c r="O180" s="88">
        <f t="shared" ca="1" si="46"/>
        <v>0</v>
      </c>
      <c r="P180" s="41">
        <f t="shared" ca="1" si="47"/>
        <v>0</v>
      </c>
      <c r="Q180" s="41">
        <f t="shared" ca="1" si="48"/>
        <v>0</v>
      </c>
      <c r="R180" s="25">
        <f t="shared" ca="1" si="49"/>
        <v>-0.36737385867677419</v>
      </c>
    </row>
    <row r="181" spans="1:18">
      <c r="A181" s="75"/>
      <c r="B181" s="75"/>
      <c r="C181" s="75"/>
      <c r="D181" s="76">
        <f t="shared" si="35"/>
        <v>0</v>
      </c>
      <c r="E181" s="76">
        <f t="shared" si="36"/>
        <v>0</v>
      </c>
      <c r="F181" s="41">
        <f t="shared" si="37"/>
        <v>0</v>
      </c>
      <c r="G181" s="41">
        <f t="shared" si="38"/>
        <v>0</v>
      </c>
      <c r="H181" s="41">
        <f t="shared" si="39"/>
        <v>0</v>
      </c>
      <c r="I181" s="41">
        <f t="shared" si="40"/>
        <v>0</v>
      </c>
      <c r="J181" s="41">
        <f t="shared" si="41"/>
        <v>0</v>
      </c>
      <c r="K181" s="41">
        <f t="shared" si="42"/>
        <v>0</v>
      </c>
      <c r="L181" s="41">
        <f t="shared" si="43"/>
        <v>0</v>
      </c>
      <c r="M181" s="41">
        <f t="shared" ca="1" si="44"/>
        <v>0.36737385867677419</v>
      </c>
      <c r="N181" s="41">
        <f t="shared" ca="1" si="45"/>
        <v>0</v>
      </c>
      <c r="O181" s="88">
        <f t="shared" ca="1" si="46"/>
        <v>0</v>
      </c>
      <c r="P181" s="41">
        <f t="shared" ca="1" si="47"/>
        <v>0</v>
      </c>
      <c r="Q181" s="41">
        <f t="shared" ca="1" si="48"/>
        <v>0</v>
      </c>
      <c r="R181" s="25">
        <f t="shared" ca="1" si="49"/>
        <v>-0.36737385867677419</v>
      </c>
    </row>
    <row r="182" spans="1:18">
      <c r="A182" s="75"/>
      <c r="B182" s="75"/>
      <c r="C182" s="75"/>
      <c r="D182" s="76">
        <f t="shared" si="35"/>
        <v>0</v>
      </c>
      <c r="E182" s="76">
        <f t="shared" si="36"/>
        <v>0</v>
      </c>
      <c r="F182" s="41">
        <f t="shared" si="37"/>
        <v>0</v>
      </c>
      <c r="G182" s="41">
        <f t="shared" si="38"/>
        <v>0</v>
      </c>
      <c r="H182" s="41">
        <f t="shared" si="39"/>
        <v>0</v>
      </c>
      <c r="I182" s="41">
        <f t="shared" si="40"/>
        <v>0</v>
      </c>
      <c r="J182" s="41">
        <f t="shared" si="41"/>
        <v>0</v>
      </c>
      <c r="K182" s="41">
        <f t="shared" si="42"/>
        <v>0</v>
      </c>
      <c r="L182" s="41">
        <f t="shared" si="43"/>
        <v>0</v>
      </c>
      <c r="M182" s="41">
        <f t="shared" ca="1" si="44"/>
        <v>0.36737385867677419</v>
      </c>
      <c r="N182" s="41">
        <f t="shared" ca="1" si="45"/>
        <v>0</v>
      </c>
      <c r="O182" s="88">
        <f t="shared" ca="1" si="46"/>
        <v>0</v>
      </c>
      <c r="P182" s="41">
        <f t="shared" ca="1" si="47"/>
        <v>0</v>
      </c>
      <c r="Q182" s="41">
        <f t="shared" ca="1" si="48"/>
        <v>0</v>
      </c>
      <c r="R182" s="25">
        <f t="shared" ca="1" si="49"/>
        <v>-0.36737385867677419</v>
      </c>
    </row>
    <row r="183" spans="1:18">
      <c r="A183" s="75"/>
      <c r="B183" s="75"/>
      <c r="C183" s="75"/>
      <c r="D183" s="76">
        <f t="shared" si="35"/>
        <v>0</v>
      </c>
      <c r="E183" s="76">
        <f t="shared" si="36"/>
        <v>0</v>
      </c>
      <c r="F183" s="41">
        <f t="shared" si="37"/>
        <v>0</v>
      </c>
      <c r="G183" s="41">
        <f t="shared" si="38"/>
        <v>0</v>
      </c>
      <c r="H183" s="41">
        <f t="shared" si="39"/>
        <v>0</v>
      </c>
      <c r="I183" s="41">
        <f t="shared" si="40"/>
        <v>0</v>
      </c>
      <c r="J183" s="41">
        <f t="shared" si="41"/>
        <v>0</v>
      </c>
      <c r="K183" s="41">
        <f t="shared" si="42"/>
        <v>0</v>
      </c>
      <c r="L183" s="41">
        <f t="shared" si="43"/>
        <v>0</v>
      </c>
      <c r="M183" s="41">
        <f t="shared" ca="1" si="44"/>
        <v>0.36737385867677419</v>
      </c>
      <c r="N183" s="41">
        <f t="shared" ca="1" si="45"/>
        <v>0</v>
      </c>
      <c r="O183" s="88">
        <f t="shared" ca="1" si="46"/>
        <v>0</v>
      </c>
      <c r="P183" s="41">
        <f t="shared" ca="1" si="47"/>
        <v>0</v>
      </c>
      <c r="Q183" s="41">
        <f t="shared" ca="1" si="48"/>
        <v>0</v>
      </c>
      <c r="R183" s="25">
        <f t="shared" ca="1" si="49"/>
        <v>-0.36737385867677419</v>
      </c>
    </row>
    <row r="184" spans="1:18">
      <c r="A184" s="75"/>
      <c r="B184" s="75"/>
      <c r="C184" s="75"/>
      <c r="D184" s="76">
        <f t="shared" si="35"/>
        <v>0</v>
      </c>
      <c r="E184" s="76">
        <f t="shared" si="36"/>
        <v>0</v>
      </c>
      <c r="F184" s="41">
        <f t="shared" si="37"/>
        <v>0</v>
      </c>
      <c r="G184" s="41">
        <f t="shared" si="38"/>
        <v>0</v>
      </c>
      <c r="H184" s="41">
        <f t="shared" si="39"/>
        <v>0</v>
      </c>
      <c r="I184" s="41">
        <f t="shared" si="40"/>
        <v>0</v>
      </c>
      <c r="J184" s="41">
        <f t="shared" si="41"/>
        <v>0</v>
      </c>
      <c r="K184" s="41">
        <f t="shared" si="42"/>
        <v>0</v>
      </c>
      <c r="L184" s="41">
        <f t="shared" si="43"/>
        <v>0</v>
      </c>
      <c r="M184" s="41">
        <f t="shared" ca="1" si="44"/>
        <v>0.36737385867677419</v>
      </c>
      <c r="N184" s="41">
        <f t="shared" ca="1" si="45"/>
        <v>0</v>
      </c>
      <c r="O184" s="88">
        <f t="shared" ca="1" si="46"/>
        <v>0</v>
      </c>
      <c r="P184" s="41">
        <f t="shared" ca="1" si="47"/>
        <v>0</v>
      </c>
      <c r="Q184" s="41">
        <f t="shared" ca="1" si="48"/>
        <v>0</v>
      </c>
      <c r="R184" s="25">
        <f t="shared" ca="1" si="49"/>
        <v>-0.36737385867677419</v>
      </c>
    </row>
    <row r="185" spans="1:18">
      <c r="A185" s="75"/>
      <c r="B185" s="75"/>
      <c r="C185" s="75"/>
      <c r="D185" s="76">
        <f t="shared" si="35"/>
        <v>0</v>
      </c>
      <c r="E185" s="76">
        <f t="shared" si="36"/>
        <v>0</v>
      </c>
      <c r="F185" s="41">
        <f t="shared" si="37"/>
        <v>0</v>
      </c>
      <c r="G185" s="41">
        <f t="shared" si="38"/>
        <v>0</v>
      </c>
      <c r="H185" s="41">
        <f t="shared" si="39"/>
        <v>0</v>
      </c>
      <c r="I185" s="41">
        <f t="shared" si="40"/>
        <v>0</v>
      </c>
      <c r="J185" s="41">
        <f t="shared" si="41"/>
        <v>0</v>
      </c>
      <c r="K185" s="41">
        <f t="shared" si="42"/>
        <v>0</v>
      </c>
      <c r="L185" s="41">
        <f t="shared" si="43"/>
        <v>0</v>
      </c>
      <c r="M185" s="41">
        <f t="shared" ca="1" si="44"/>
        <v>0.36737385867677419</v>
      </c>
      <c r="N185" s="41">
        <f t="shared" ca="1" si="45"/>
        <v>0</v>
      </c>
      <c r="O185" s="88">
        <f t="shared" ca="1" si="46"/>
        <v>0</v>
      </c>
      <c r="P185" s="41">
        <f t="shared" ca="1" si="47"/>
        <v>0</v>
      </c>
      <c r="Q185" s="41">
        <f t="shared" ca="1" si="48"/>
        <v>0</v>
      </c>
      <c r="R185" s="25">
        <f t="shared" ca="1" si="49"/>
        <v>-0.36737385867677419</v>
      </c>
    </row>
    <row r="186" spans="1:18">
      <c r="A186" s="75"/>
      <c r="B186" s="75"/>
      <c r="C186" s="75"/>
      <c r="D186" s="76">
        <f t="shared" si="35"/>
        <v>0</v>
      </c>
      <c r="E186" s="76">
        <f t="shared" si="36"/>
        <v>0</v>
      </c>
      <c r="F186" s="41">
        <f t="shared" si="37"/>
        <v>0</v>
      </c>
      <c r="G186" s="41">
        <f t="shared" si="38"/>
        <v>0</v>
      </c>
      <c r="H186" s="41">
        <f t="shared" si="39"/>
        <v>0</v>
      </c>
      <c r="I186" s="41">
        <f t="shared" si="40"/>
        <v>0</v>
      </c>
      <c r="J186" s="41">
        <f t="shared" si="41"/>
        <v>0</v>
      </c>
      <c r="K186" s="41">
        <f t="shared" si="42"/>
        <v>0</v>
      </c>
      <c r="L186" s="41">
        <f t="shared" si="43"/>
        <v>0</v>
      </c>
      <c r="M186" s="41">
        <f t="shared" ca="1" si="44"/>
        <v>0.36737385867677419</v>
      </c>
      <c r="N186" s="41">
        <f t="shared" ca="1" si="45"/>
        <v>0</v>
      </c>
      <c r="O186" s="88">
        <f t="shared" ca="1" si="46"/>
        <v>0</v>
      </c>
      <c r="P186" s="41">
        <f t="shared" ca="1" si="47"/>
        <v>0</v>
      </c>
      <c r="Q186" s="41">
        <f t="shared" ca="1" si="48"/>
        <v>0</v>
      </c>
      <c r="R186" s="25">
        <f t="shared" ca="1" si="49"/>
        <v>-0.36737385867677419</v>
      </c>
    </row>
    <row r="187" spans="1:18">
      <c r="A187" s="75"/>
      <c r="B187" s="75"/>
      <c r="C187" s="75"/>
      <c r="D187" s="76">
        <f t="shared" si="35"/>
        <v>0</v>
      </c>
      <c r="E187" s="76">
        <f t="shared" si="36"/>
        <v>0</v>
      </c>
      <c r="F187" s="41">
        <f t="shared" si="37"/>
        <v>0</v>
      </c>
      <c r="G187" s="41">
        <f t="shared" si="38"/>
        <v>0</v>
      </c>
      <c r="H187" s="41">
        <f t="shared" si="39"/>
        <v>0</v>
      </c>
      <c r="I187" s="41">
        <f t="shared" si="40"/>
        <v>0</v>
      </c>
      <c r="J187" s="41">
        <f t="shared" si="41"/>
        <v>0</v>
      </c>
      <c r="K187" s="41">
        <f t="shared" si="42"/>
        <v>0</v>
      </c>
      <c r="L187" s="41">
        <f t="shared" si="43"/>
        <v>0</v>
      </c>
      <c r="M187" s="41">
        <f t="shared" ca="1" si="44"/>
        <v>0.36737385867677419</v>
      </c>
      <c r="N187" s="41">
        <f t="shared" ca="1" si="45"/>
        <v>0</v>
      </c>
      <c r="O187" s="88">
        <f t="shared" ca="1" si="46"/>
        <v>0</v>
      </c>
      <c r="P187" s="41">
        <f t="shared" ca="1" si="47"/>
        <v>0</v>
      </c>
      <c r="Q187" s="41">
        <f t="shared" ca="1" si="48"/>
        <v>0</v>
      </c>
      <c r="R187" s="25">
        <f t="shared" ca="1" si="49"/>
        <v>-0.36737385867677419</v>
      </c>
    </row>
    <row r="188" spans="1:18">
      <c r="A188" s="75"/>
      <c r="B188" s="75"/>
      <c r="C188" s="75"/>
      <c r="D188" s="76">
        <f t="shared" si="35"/>
        <v>0</v>
      </c>
      <c r="E188" s="76">
        <f t="shared" si="36"/>
        <v>0</v>
      </c>
      <c r="F188" s="41">
        <f t="shared" si="37"/>
        <v>0</v>
      </c>
      <c r="G188" s="41">
        <f t="shared" si="38"/>
        <v>0</v>
      </c>
      <c r="H188" s="41">
        <f t="shared" si="39"/>
        <v>0</v>
      </c>
      <c r="I188" s="41">
        <f t="shared" si="40"/>
        <v>0</v>
      </c>
      <c r="J188" s="41">
        <f t="shared" si="41"/>
        <v>0</v>
      </c>
      <c r="K188" s="41">
        <f t="shared" si="42"/>
        <v>0</v>
      </c>
      <c r="L188" s="41">
        <f t="shared" si="43"/>
        <v>0</v>
      </c>
      <c r="M188" s="41">
        <f t="shared" ca="1" si="44"/>
        <v>0.36737385867677419</v>
      </c>
      <c r="N188" s="41">
        <f t="shared" ca="1" si="45"/>
        <v>0</v>
      </c>
      <c r="O188" s="88">
        <f t="shared" ca="1" si="46"/>
        <v>0</v>
      </c>
      <c r="P188" s="41">
        <f t="shared" ca="1" si="47"/>
        <v>0</v>
      </c>
      <c r="Q188" s="41">
        <f t="shared" ca="1" si="48"/>
        <v>0</v>
      </c>
      <c r="R188" s="25">
        <f t="shared" ca="1" si="49"/>
        <v>-0.36737385867677419</v>
      </c>
    </row>
    <row r="189" spans="1:18">
      <c r="A189" s="75"/>
      <c r="B189" s="75"/>
      <c r="C189" s="75"/>
      <c r="D189" s="76">
        <f t="shared" si="35"/>
        <v>0</v>
      </c>
      <c r="E189" s="76">
        <f t="shared" si="36"/>
        <v>0</v>
      </c>
      <c r="F189" s="41">
        <f t="shared" si="37"/>
        <v>0</v>
      </c>
      <c r="G189" s="41">
        <f t="shared" si="38"/>
        <v>0</v>
      </c>
      <c r="H189" s="41">
        <f t="shared" si="39"/>
        <v>0</v>
      </c>
      <c r="I189" s="41">
        <f t="shared" si="40"/>
        <v>0</v>
      </c>
      <c r="J189" s="41">
        <f t="shared" si="41"/>
        <v>0</v>
      </c>
      <c r="K189" s="41">
        <f t="shared" si="42"/>
        <v>0</v>
      </c>
      <c r="L189" s="41">
        <f t="shared" si="43"/>
        <v>0</v>
      </c>
      <c r="M189" s="41">
        <f t="shared" ca="1" si="44"/>
        <v>0.36737385867677419</v>
      </c>
      <c r="N189" s="41">
        <f t="shared" ca="1" si="45"/>
        <v>0</v>
      </c>
      <c r="O189" s="88">
        <f t="shared" ca="1" si="46"/>
        <v>0</v>
      </c>
      <c r="P189" s="41">
        <f t="shared" ca="1" si="47"/>
        <v>0</v>
      </c>
      <c r="Q189" s="41">
        <f t="shared" ca="1" si="48"/>
        <v>0</v>
      </c>
      <c r="R189" s="25">
        <f t="shared" ca="1" si="49"/>
        <v>-0.36737385867677419</v>
      </c>
    </row>
    <row r="190" spans="1:18">
      <c r="A190" s="75"/>
      <c r="B190" s="75"/>
      <c r="C190" s="75"/>
      <c r="D190" s="76">
        <f t="shared" si="35"/>
        <v>0</v>
      </c>
      <c r="E190" s="76">
        <f t="shared" si="36"/>
        <v>0</v>
      </c>
      <c r="F190" s="41">
        <f t="shared" si="37"/>
        <v>0</v>
      </c>
      <c r="G190" s="41">
        <f t="shared" si="38"/>
        <v>0</v>
      </c>
      <c r="H190" s="41">
        <f t="shared" si="39"/>
        <v>0</v>
      </c>
      <c r="I190" s="41">
        <f t="shared" si="40"/>
        <v>0</v>
      </c>
      <c r="J190" s="41">
        <f t="shared" si="41"/>
        <v>0</v>
      </c>
      <c r="K190" s="41">
        <f t="shared" si="42"/>
        <v>0</v>
      </c>
      <c r="L190" s="41">
        <f t="shared" si="43"/>
        <v>0</v>
      </c>
      <c r="M190" s="41">
        <f t="shared" ca="1" si="44"/>
        <v>0.36737385867677419</v>
      </c>
      <c r="N190" s="41">
        <f t="shared" ca="1" si="45"/>
        <v>0</v>
      </c>
      <c r="O190" s="88">
        <f t="shared" ca="1" si="46"/>
        <v>0</v>
      </c>
      <c r="P190" s="41">
        <f t="shared" ca="1" si="47"/>
        <v>0</v>
      </c>
      <c r="Q190" s="41">
        <f t="shared" ca="1" si="48"/>
        <v>0</v>
      </c>
      <c r="R190" s="25">
        <f t="shared" ca="1" si="49"/>
        <v>-0.36737385867677419</v>
      </c>
    </row>
    <row r="191" spans="1:18">
      <c r="A191" s="75"/>
      <c r="B191" s="75"/>
      <c r="C191" s="75"/>
      <c r="D191" s="76">
        <f t="shared" si="35"/>
        <v>0</v>
      </c>
      <c r="E191" s="76">
        <f t="shared" si="36"/>
        <v>0</v>
      </c>
      <c r="F191" s="41">
        <f t="shared" si="37"/>
        <v>0</v>
      </c>
      <c r="G191" s="41">
        <f t="shared" si="38"/>
        <v>0</v>
      </c>
      <c r="H191" s="41">
        <f t="shared" si="39"/>
        <v>0</v>
      </c>
      <c r="I191" s="41">
        <f t="shared" si="40"/>
        <v>0</v>
      </c>
      <c r="J191" s="41">
        <f t="shared" si="41"/>
        <v>0</v>
      </c>
      <c r="K191" s="41">
        <f t="shared" si="42"/>
        <v>0</v>
      </c>
      <c r="L191" s="41">
        <f t="shared" si="43"/>
        <v>0</v>
      </c>
      <c r="M191" s="41">
        <f t="shared" ca="1" si="44"/>
        <v>0.36737385867677419</v>
      </c>
      <c r="N191" s="41">
        <f t="shared" ca="1" si="45"/>
        <v>0</v>
      </c>
      <c r="O191" s="88">
        <f t="shared" ca="1" si="46"/>
        <v>0</v>
      </c>
      <c r="P191" s="41">
        <f t="shared" ca="1" si="47"/>
        <v>0</v>
      </c>
      <c r="Q191" s="41">
        <f t="shared" ca="1" si="48"/>
        <v>0</v>
      </c>
      <c r="R191" s="25">
        <f t="shared" ca="1" si="49"/>
        <v>-0.36737385867677419</v>
      </c>
    </row>
    <row r="192" spans="1:18">
      <c r="A192" s="75"/>
      <c r="B192" s="75"/>
      <c r="C192" s="75"/>
      <c r="D192" s="76">
        <f t="shared" si="35"/>
        <v>0</v>
      </c>
      <c r="E192" s="76">
        <f t="shared" si="36"/>
        <v>0</v>
      </c>
      <c r="F192" s="41">
        <f t="shared" si="37"/>
        <v>0</v>
      </c>
      <c r="G192" s="41">
        <f t="shared" si="38"/>
        <v>0</v>
      </c>
      <c r="H192" s="41">
        <f t="shared" si="39"/>
        <v>0</v>
      </c>
      <c r="I192" s="41">
        <f t="shared" si="40"/>
        <v>0</v>
      </c>
      <c r="J192" s="41">
        <f t="shared" si="41"/>
        <v>0</v>
      </c>
      <c r="K192" s="41">
        <f t="shared" si="42"/>
        <v>0</v>
      </c>
      <c r="L192" s="41">
        <f t="shared" si="43"/>
        <v>0</v>
      </c>
      <c r="M192" s="41">
        <f t="shared" ca="1" si="44"/>
        <v>0.36737385867677419</v>
      </c>
      <c r="N192" s="41">
        <f t="shared" ca="1" si="45"/>
        <v>0</v>
      </c>
      <c r="O192" s="88">
        <f t="shared" ca="1" si="46"/>
        <v>0</v>
      </c>
      <c r="P192" s="41">
        <f t="shared" ca="1" si="47"/>
        <v>0</v>
      </c>
      <c r="Q192" s="41">
        <f t="shared" ca="1" si="48"/>
        <v>0</v>
      </c>
      <c r="R192" s="25">
        <f t="shared" ca="1" si="49"/>
        <v>-0.36737385867677419</v>
      </c>
    </row>
    <row r="193" spans="1:18">
      <c r="A193" s="75"/>
      <c r="B193" s="75"/>
      <c r="C193" s="75"/>
      <c r="D193" s="76">
        <f t="shared" si="35"/>
        <v>0</v>
      </c>
      <c r="E193" s="76">
        <f t="shared" si="36"/>
        <v>0</v>
      </c>
      <c r="F193" s="41">
        <f t="shared" si="37"/>
        <v>0</v>
      </c>
      <c r="G193" s="41">
        <f t="shared" si="38"/>
        <v>0</v>
      </c>
      <c r="H193" s="41">
        <f t="shared" si="39"/>
        <v>0</v>
      </c>
      <c r="I193" s="41">
        <f t="shared" si="40"/>
        <v>0</v>
      </c>
      <c r="J193" s="41">
        <f t="shared" si="41"/>
        <v>0</v>
      </c>
      <c r="K193" s="41">
        <f t="shared" si="42"/>
        <v>0</v>
      </c>
      <c r="L193" s="41">
        <f t="shared" si="43"/>
        <v>0</v>
      </c>
      <c r="M193" s="41">
        <f t="shared" ca="1" si="44"/>
        <v>0.36737385867677419</v>
      </c>
      <c r="N193" s="41">
        <f t="shared" ca="1" si="45"/>
        <v>0</v>
      </c>
      <c r="O193" s="88">
        <f t="shared" ca="1" si="46"/>
        <v>0</v>
      </c>
      <c r="P193" s="41">
        <f t="shared" ca="1" si="47"/>
        <v>0</v>
      </c>
      <c r="Q193" s="41">
        <f t="shared" ca="1" si="48"/>
        <v>0</v>
      </c>
      <c r="R193" s="25">
        <f t="shared" ca="1" si="49"/>
        <v>-0.36737385867677419</v>
      </c>
    </row>
    <row r="194" spans="1:18">
      <c r="A194" s="75"/>
      <c r="B194" s="75"/>
      <c r="C194" s="75"/>
      <c r="D194" s="76">
        <f t="shared" si="35"/>
        <v>0</v>
      </c>
      <c r="E194" s="76">
        <f t="shared" si="36"/>
        <v>0</v>
      </c>
      <c r="F194" s="41">
        <f t="shared" si="37"/>
        <v>0</v>
      </c>
      <c r="G194" s="41">
        <f t="shared" si="38"/>
        <v>0</v>
      </c>
      <c r="H194" s="41">
        <f t="shared" si="39"/>
        <v>0</v>
      </c>
      <c r="I194" s="41">
        <f t="shared" si="40"/>
        <v>0</v>
      </c>
      <c r="J194" s="41">
        <f t="shared" si="41"/>
        <v>0</v>
      </c>
      <c r="K194" s="41">
        <f t="shared" si="42"/>
        <v>0</v>
      </c>
      <c r="L194" s="41">
        <f t="shared" si="43"/>
        <v>0</v>
      </c>
      <c r="M194" s="41">
        <f t="shared" ca="1" si="44"/>
        <v>0.36737385867677419</v>
      </c>
      <c r="N194" s="41">
        <f t="shared" ca="1" si="45"/>
        <v>0</v>
      </c>
      <c r="O194" s="88">
        <f t="shared" ca="1" si="46"/>
        <v>0</v>
      </c>
      <c r="P194" s="41">
        <f t="shared" ca="1" si="47"/>
        <v>0</v>
      </c>
      <c r="Q194" s="41">
        <f t="shared" ca="1" si="48"/>
        <v>0</v>
      </c>
      <c r="R194" s="25">
        <f t="shared" ca="1" si="49"/>
        <v>-0.36737385867677419</v>
      </c>
    </row>
    <row r="195" spans="1:18">
      <c r="A195" s="75"/>
      <c r="B195" s="75"/>
      <c r="C195" s="75"/>
      <c r="D195" s="76">
        <f t="shared" si="35"/>
        <v>0</v>
      </c>
      <c r="E195" s="76">
        <f t="shared" si="36"/>
        <v>0</v>
      </c>
      <c r="F195" s="41">
        <f t="shared" si="37"/>
        <v>0</v>
      </c>
      <c r="G195" s="41">
        <f t="shared" si="38"/>
        <v>0</v>
      </c>
      <c r="H195" s="41">
        <f t="shared" si="39"/>
        <v>0</v>
      </c>
      <c r="I195" s="41">
        <f t="shared" si="40"/>
        <v>0</v>
      </c>
      <c r="J195" s="41">
        <f t="shared" si="41"/>
        <v>0</v>
      </c>
      <c r="K195" s="41">
        <f t="shared" si="42"/>
        <v>0</v>
      </c>
      <c r="L195" s="41">
        <f t="shared" si="43"/>
        <v>0</v>
      </c>
      <c r="M195" s="41">
        <f t="shared" ca="1" si="44"/>
        <v>0.36737385867677419</v>
      </c>
      <c r="N195" s="41">
        <f t="shared" ca="1" si="45"/>
        <v>0</v>
      </c>
      <c r="O195" s="88">
        <f t="shared" ca="1" si="46"/>
        <v>0</v>
      </c>
      <c r="P195" s="41">
        <f t="shared" ca="1" si="47"/>
        <v>0</v>
      </c>
      <c r="Q195" s="41">
        <f t="shared" ca="1" si="48"/>
        <v>0</v>
      </c>
      <c r="R195" s="25">
        <f t="shared" ca="1" si="49"/>
        <v>-0.36737385867677419</v>
      </c>
    </row>
    <row r="196" spans="1:18">
      <c r="A196" s="75"/>
      <c r="B196" s="75"/>
      <c r="C196" s="75"/>
      <c r="D196" s="76">
        <f t="shared" si="35"/>
        <v>0</v>
      </c>
      <c r="E196" s="76">
        <f t="shared" si="36"/>
        <v>0</v>
      </c>
      <c r="F196" s="41">
        <f t="shared" si="37"/>
        <v>0</v>
      </c>
      <c r="G196" s="41">
        <f t="shared" si="38"/>
        <v>0</v>
      </c>
      <c r="H196" s="41">
        <f t="shared" si="39"/>
        <v>0</v>
      </c>
      <c r="I196" s="41">
        <f t="shared" si="40"/>
        <v>0</v>
      </c>
      <c r="J196" s="41">
        <f t="shared" si="41"/>
        <v>0</v>
      </c>
      <c r="K196" s="41">
        <f t="shared" si="42"/>
        <v>0</v>
      </c>
      <c r="L196" s="41">
        <f t="shared" si="43"/>
        <v>0</v>
      </c>
      <c r="M196" s="41">
        <f t="shared" ca="1" si="44"/>
        <v>0.36737385867677419</v>
      </c>
      <c r="N196" s="41">
        <f t="shared" ca="1" si="45"/>
        <v>0</v>
      </c>
      <c r="O196" s="88">
        <f t="shared" ca="1" si="46"/>
        <v>0</v>
      </c>
      <c r="P196" s="41">
        <f t="shared" ca="1" si="47"/>
        <v>0</v>
      </c>
      <c r="Q196" s="41">
        <f t="shared" ca="1" si="48"/>
        <v>0</v>
      </c>
      <c r="R196" s="25">
        <f t="shared" ca="1" si="49"/>
        <v>-0.36737385867677419</v>
      </c>
    </row>
    <row r="197" spans="1:18">
      <c r="A197" s="75"/>
      <c r="B197" s="75"/>
      <c r="C197" s="75"/>
      <c r="D197" s="76">
        <f t="shared" si="35"/>
        <v>0</v>
      </c>
      <c r="E197" s="76">
        <f t="shared" si="36"/>
        <v>0</v>
      </c>
      <c r="F197" s="41">
        <f t="shared" si="37"/>
        <v>0</v>
      </c>
      <c r="G197" s="41">
        <f t="shared" si="38"/>
        <v>0</v>
      </c>
      <c r="H197" s="41">
        <f t="shared" si="39"/>
        <v>0</v>
      </c>
      <c r="I197" s="41">
        <f t="shared" si="40"/>
        <v>0</v>
      </c>
      <c r="J197" s="41">
        <f t="shared" si="41"/>
        <v>0</v>
      </c>
      <c r="K197" s="41">
        <f t="shared" si="42"/>
        <v>0</v>
      </c>
      <c r="L197" s="41">
        <f t="shared" si="43"/>
        <v>0</v>
      </c>
      <c r="M197" s="41">
        <f t="shared" ca="1" si="44"/>
        <v>0.36737385867677419</v>
      </c>
      <c r="N197" s="41">
        <f t="shared" ca="1" si="45"/>
        <v>0</v>
      </c>
      <c r="O197" s="88">
        <f t="shared" ca="1" si="46"/>
        <v>0</v>
      </c>
      <c r="P197" s="41">
        <f t="shared" ca="1" si="47"/>
        <v>0</v>
      </c>
      <c r="Q197" s="41">
        <f t="shared" ca="1" si="48"/>
        <v>0</v>
      </c>
      <c r="R197" s="25">
        <f t="shared" ca="1" si="49"/>
        <v>-0.36737385867677419</v>
      </c>
    </row>
    <row r="198" spans="1:18">
      <c r="A198" s="75"/>
      <c r="B198" s="75"/>
      <c r="C198" s="75"/>
      <c r="D198" s="76">
        <f t="shared" si="35"/>
        <v>0</v>
      </c>
      <c r="E198" s="76">
        <f t="shared" si="36"/>
        <v>0</v>
      </c>
      <c r="F198" s="41">
        <f t="shared" si="37"/>
        <v>0</v>
      </c>
      <c r="G198" s="41">
        <f t="shared" si="38"/>
        <v>0</v>
      </c>
      <c r="H198" s="41">
        <f t="shared" si="39"/>
        <v>0</v>
      </c>
      <c r="I198" s="41">
        <f t="shared" si="40"/>
        <v>0</v>
      </c>
      <c r="J198" s="41">
        <f t="shared" si="41"/>
        <v>0</v>
      </c>
      <c r="K198" s="41">
        <f t="shared" si="42"/>
        <v>0</v>
      </c>
      <c r="L198" s="41">
        <f t="shared" si="43"/>
        <v>0</v>
      </c>
      <c r="M198" s="41">
        <f t="shared" ca="1" si="44"/>
        <v>0.36737385867677419</v>
      </c>
      <c r="N198" s="41">
        <f t="shared" ca="1" si="45"/>
        <v>0</v>
      </c>
      <c r="O198" s="88">
        <f t="shared" ca="1" si="46"/>
        <v>0</v>
      </c>
      <c r="P198" s="41">
        <f t="shared" ca="1" si="47"/>
        <v>0</v>
      </c>
      <c r="Q198" s="41">
        <f t="shared" ca="1" si="48"/>
        <v>0</v>
      </c>
      <c r="R198" s="25">
        <f t="shared" ca="1" si="49"/>
        <v>-0.36737385867677419</v>
      </c>
    </row>
    <row r="199" spans="1:18">
      <c r="A199" s="75"/>
      <c r="B199" s="75"/>
      <c r="C199" s="75"/>
      <c r="D199" s="76">
        <f t="shared" si="35"/>
        <v>0</v>
      </c>
      <c r="E199" s="76">
        <f t="shared" si="36"/>
        <v>0</v>
      </c>
      <c r="F199" s="41">
        <f t="shared" si="37"/>
        <v>0</v>
      </c>
      <c r="G199" s="41">
        <f t="shared" si="38"/>
        <v>0</v>
      </c>
      <c r="H199" s="41">
        <f t="shared" si="39"/>
        <v>0</v>
      </c>
      <c r="I199" s="41">
        <f t="shared" si="40"/>
        <v>0</v>
      </c>
      <c r="J199" s="41">
        <f t="shared" si="41"/>
        <v>0</v>
      </c>
      <c r="K199" s="41">
        <f t="shared" si="42"/>
        <v>0</v>
      </c>
      <c r="L199" s="41">
        <f t="shared" si="43"/>
        <v>0</v>
      </c>
      <c r="M199" s="41">
        <f t="shared" ca="1" si="44"/>
        <v>0.36737385867677419</v>
      </c>
      <c r="N199" s="41">
        <f t="shared" ca="1" si="45"/>
        <v>0</v>
      </c>
      <c r="O199" s="88">
        <f t="shared" ca="1" si="46"/>
        <v>0</v>
      </c>
      <c r="P199" s="41">
        <f t="shared" ca="1" si="47"/>
        <v>0</v>
      </c>
      <c r="Q199" s="41">
        <f t="shared" ca="1" si="48"/>
        <v>0</v>
      </c>
      <c r="R199" s="25">
        <f t="shared" ca="1" si="49"/>
        <v>-0.36737385867677419</v>
      </c>
    </row>
    <row r="200" spans="1:18">
      <c r="A200" s="75"/>
      <c r="B200" s="75"/>
      <c r="C200" s="75"/>
      <c r="D200" s="76">
        <f t="shared" si="35"/>
        <v>0</v>
      </c>
      <c r="E200" s="76">
        <f t="shared" si="36"/>
        <v>0</v>
      </c>
      <c r="F200" s="41">
        <f t="shared" si="37"/>
        <v>0</v>
      </c>
      <c r="G200" s="41">
        <f t="shared" si="38"/>
        <v>0</v>
      </c>
      <c r="H200" s="41">
        <f t="shared" si="39"/>
        <v>0</v>
      </c>
      <c r="I200" s="41">
        <f t="shared" si="40"/>
        <v>0</v>
      </c>
      <c r="J200" s="41">
        <f t="shared" si="41"/>
        <v>0</v>
      </c>
      <c r="K200" s="41">
        <f t="shared" si="42"/>
        <v>0</v>
      </c>
      <c r="L200" s="41">
        <f t="shared" si="43"/>
        <v>0</v>
      </c>
      <c r="M200" s="41">
        <f t="shared" ca="1" si="44"/>
        <v>0.36737385867677419</v>
      </c>
      <c r="N200" s="41">
        <f t="shared" ca="1" si="45"/>
        <v>0</v>
      </c>
      <c r="O200" s="88">
        <f t="shared" ca="1" si="46"/>
        <v>0</v>
      </c>
      <c r="P200" s="41">
        <f t="shared" ca="1" si="47"/>
        <v>0</v>
      </c>
      <c r="Q200" s="41">
        <f t="shared" ca="1" si="48"/>
        <v>0</v>
      </c>
      <c r="R200" s="25">
        <f t="shared" ca="1" si="49"/>
        <v>-0.36737385867677419</v>
      </c>
    </row>
    <row r="201" spans="1:18">
      <c r="A201" s="75"/>
      <c r="B201" s="75"/>
      <c r="C201" s="75"/>
      <c r="D201" s="76">
        <f t="shared" si="35"/>
        <v>0</v>
      </c>
      <c r="E201" s="76">
        <f t="shared" si="36"/>
        <v>0</v>
      </c>
      <c r="F201" s="41">
        <f t="shared" si="37"/>
        <v>0</v>
      </c>
      <c r="G201" s="41">
        <f t="shared" si="38"/>
        <v>0</v>
      </c>
      <c r="H201" s="41">
        <f t="shared" si="39"/>
        <v>0</v>
      </c>
      <c r="I201" s="41">
        <f t="shared" si="40"/>
        <v>0</v>
      </c>
      <c r="J201" s="41">
        <f t="shared" si="41"/>
        <v>0</v>
      </c>
      <c r="K201" s="41">
        <f t="shared" si="42"/>
        <v>0</v>
      </c>
      <c r="L201" s="41">
        <f t="shared" si="43"/>
        <v>0</v>
      </c>
      <c r="M201" s="41">
        <f t="shared" ca="1" si="44"/>
        <v>0.36737385867677419</v>
      </c>
      <c r="N201" s="41">
        <f t="shared" ca="1" si="45"/>
        <v>0</v>
      </c>
      <c r="O201" s="88">
        <f t="shared" ca="1" si="46"/>
        <v>0</v>
      </c>
      <c r="P201" s="41">
        <f t="shared" ca="1" si="47"/>
        <v>0</v>
      </c>
      <c r="Q201" s="41">
        <f t="shared" ca="1" si="48"/>
        <v>0</v>
      </c>
      <c r="R201" s="25">
        <f t="shared" ca="1" si="49"/>
        <v>-0.36737385867677419</v>
      </c>
    </row>
    <row r="202" spans="1:18">
      <c r="A202" s="75"/>
      <c r="B202" s="75"/>
      <c r="C202" s="75"/>
      <c r="D202" s="76">
        <f t="shared" si="35"/>
        <v>0</v>
      </c>
      <c r="E202" s="76">
        <f t="shared" si="36"/>
        <v>0</v>
      </c>
      <c r="F202" s="41">
        <f t="shared" si="37"/>
        <v>0</v>
      </c>
      <c r="G202" s="41">
        <f t="shared" si="38"/>
        <v>0</v>
      </c>
      <c r="H202" s="41">
        <f t="shared" si="39"/>
        <v>0</v>
      </c>
      <c r="I202" s="41">
        <f t="shared" si="40"/>
        <v>0</v>
      </c>
      <c r="J202" s="41">
        <f t="shared" si="41"/>
        <v>0</v>
      </c>
      <c r="K202" s="41">
        <f t="shared" si="42"/>
        <v>0</v>
      </c>
      <c r="L202" s="41">
        <f t="shared" si="43"/>
        <v>0</v>
      </c>
      <c r="M202" s="41">
        <f t="shared" ca="1" si="44"/>
        <v>0.36737385867677419</v>
      </c>
      <c r="N202" s="41">
        <f t="shared" ca="1" si="45"/>
        <v>0</v>
      </c>
      <c r="O202" s="88">
        <f t="shared" ca="1" si="46"/>
        <v>0</v>
      </c>
      <c r="P202" s="41">
        <f t="shared" ca="1" si="47"/>
        <v>0</v>
      </c>
      <c r="Q202" s="41">
        <f t="shared" ca="1" si="48"/>
        <v>0</v>
      </c>
      <c r="R202" s="25">
        <f t="shared" ca="1" si="49"/>
        <v>-0.36737385867677419</v>
      </c>
    </row>
    <row r="203" spans="1:18">
      <c r="A203" s="75"/>
      <c r="B203" s="75"/>
      <c r="C203" s="75"/>
      <c r="D203" s="76">
        <f t="shared" si="35"/>
        <v>0</v>
      </c>
      <c r="E203" s="76">
        <f t="shared" si="36"/>
        <v>0</v>
      </c>
      <c r="F203" s="41">
        <f t="shared" si="37"/>
        <v>0</v>
      </c>
      <c r="G203" s="41">
        <f t="shared" si="38"/>
        <v>0</v>
      </c>
      <c r="H203" s="41">
        <f t="shared" si="39"/>
        <v>0</v>
      </c>
      <c r="I203" s="41">
        <f t="shared" si="40"/>
        <v>0</v>
      </c>
      <c r="J203" s="41">
        <f t="shared" si="41"/>
        <v>0</v>
      </c>
      <c r="K203" s="41">
        <f t="shared" si="42"/>
        <v>0</v>
      </c>
      <c r="L203" s="41">
        <f t="shared" si="43"/>
        <v>0</v>
      </c>
      <c r="M203" s="41">
        <f t="shared" ca="1" si="44"/>
        <v>0.36737385867677419</v>
      </c>
      <c r="N203" s="41">
        <f t="shared" ca="1" si="45"/>
        <v>0</v>
      </c>
      <c r="O203" s="88">
        <f t="shared" ca="1" si="46"/>
        <v>0</v>
      </c>
      <c r="P203" s="41">
        <f t="shared" ca="1" si="47"/>
        <v>0</v>
      </c>
      <c r="Q203" s="41">
        <f t="shared" ca="1" si="48"/>
        <v>0</v>
      </c>
      <c r="R203" s="25">
        <f t="shared" ca="1" si="49"/>
        <v>-0.36737385867677419</v>
      </c>
    </row>
    <row r="204" spans="1:18">
      <c r="A204" s="75"/>
      <c r="B204" s="75"/>
      <c r="C204" s="75"/>
      <c r="D204" s="76">
        <f t="shared" si="35"/>
        <v>0</v>
      </c>
      <c r="E204" s="76">
        <f t="shared" si="36"/>
        <v>0</v>
      </c>
      <c r="F204" s="41">
        <f t="shared" si="37"/>
        <v>0</v>
      </c>
      <c r="G204" s="41">
        <f t="shared" si="38"/>
        <v>0</v>
      </c>
      <c r="H204" s="41">
        <f t="shared" si="39"/>
        <v>0</v>
      </c>
      <c r="I204" s="41">
        <f t="shared" si="40"/>
        <v>0</v>
      </c>
      <c r="J204" s="41">
        <f t="shared" si="41"/>
        <v>0</v>
      </c>
      <c r="K204" s="41">
        <f t="shared" si="42"/>
        <v>0</v>
      </c>
      <c r="L204" s="41">
        <f t="shared" si="43"/>
        <v>0</v>
      </c>
      <c r="M204" s="41">
        <f t="shared" ca="1" si="44"/>
        <v>0.36737385867677419</v>
      </c>
      <c r="N204" s="41">
        <f t="shared" ca="1" si="45"/>
        <v>0</v>
      </c>
      <c r="O204" s="88">
        <f t="shared" ca="1" si="46"/>
        <v>0</v>
      </c>
      <c r="P204" s="41">
        <f t="shared" ca="1" si="47"/>
        <v>0</v>
      </c>
      <c r="Q204" s="41">
        <f t="shared" ca="1" si="48"/>
        <v>0</v>
      </c>
      <c r="R204" s="25">
        <f t="shared" ca="1" si="49"/>
        <v>-0.36737385867677419</v>
      </c>
    </row>
    <row r="205" spans="1:18">
      <c r="A205" s="75"/>
      <c r="B205" s="75"/>
      <c r="C205" s="75"/>
      <c r="D205" s="76">
        <f t="shared" si="35"/>
        <v>0</v>
      </c>
      <c r="E205" s="76">
        <f t="shared" si="36"/>
        <v>0</v>
      </c>
      <c r="F205" s="41">
        <f t="shared" si="37"/>
        <v>0</v>
      </c>
      <c r="G205" s="41">
        <f t="shared" si="38"/>
        <v>0</v>
      </c>
      <c r="H205" s="41">
        <f t="shared" si="39"/>
        <v>0</v>
      </c>
      <c r="I205" s="41">
        <f t="shared" si="40"/>
        <v>0</v>
      </c>
      <c r="J205" s="41">
        <f t="shared" si="41"/>
        <v>0</v>
      </c>
      <c r="K205" s="41">
        <f t="shared" si="42"/>
        <v>0</v>
      </c>
      <c r="L205" s="41">
        <f t="shared" si="43"/>
        <v>0</v>
      </c>
      <c r="M205" s="41">
        <f t="shared" ca="1" si="44"/>
        <v>0.36737385867677419</v>
      </c>
      <c r="N205" s="41">
        <f t="shared" ca="1" si="45"/>
        <v>0</v>
      </c>
      <c r="O205" s="88">
        <f t="shared" ca="1" si="46"/>
        <v>0</v>
      </c>
      <c r="P205" s="41">
        <f t="shared" ca="1" si="47"/>
        <v>0</v>
      </c>
      <c r="Q205" s="41">
        <f t="shared" ca="1" si="48"/>
        <v>0</v>
      </c>
      <c r="R205" s="25">
        <f t="shared" ca="1" si="49"/>
        <v>-0.36737385867677419</v>
      </c>
    </row>
    <row r="206" spans="1:18">
      <c r="A206" s="75"/>
      <c r="B206" s="75"/>
      <c r="C206" s="75"/>
      <c r="D206" s="76">
        <f t="shared" si="35"/>
        <v>0</v>
      </c>
      <c r="E206" s="76">
        <f t="shared" si="36"/>
        <v>0</v>
      </c>
      <c r="F206" s="41">
        <f t="shared" si="37"/>
        <v>0</v>
      </c>
      <c r="G206" s="41">
        <f t="shared" si="38"/>
        <v>0</v>
      </c>
      <c r="H206" s="41">
        <f t="shared" si="39"/>
        <v>0</v>
      </c>
      <c r="I206" s="41">
        <f t="shared" si="40"/>
        <v>0</v>
      </c>
      <c r="J206" s="41">
        <f t="shared" si="41"/>
        <v>0</v>
      </c>
      <c r="K206" s="41">
        <f t="shared" si="42"/>
        <v>0</v>
      </c>
      <c r="L206" s="41">
        <f t="shared" si="43"/>
        <v>0</v>
      </c>
      <c r="M206" s="41">
        <f t="shared" ca="1" si="44"/>
        <v>0.36737385867677419</v>
      </c>
      <c r="N206" s="41">
        <f t="shared" ca="1" si="45"/>
        <v>0</v>
      </c>
      <c r="O206" s="88">
        <f t="shared" ca="1" si="46"/>
        <v>0</v>
      </c>
      <c r="P206" s="41">
        <f t="shared" ca="1" si="47"/>
        <v>0</v>
      </c>
      <c r="Q206" s="41">
        <f t="shared" ca="1" si="48"/>
        <v>0</v>
      </c>
      <c r="R206" s="25">
        <f t="shared" ca="1" si="49"/>
        <v>-0.36737385867677419</v>
      </c>
    </row>
    <row r="207" spans="1:18">
      <c r="A207" s="75"/>
      <c r="B207" s="75"/>
      <c r="C207" s="75"/>
      <c r="D207" s="76">
        <f t="shared" si="35"/>
        <v>0</v>
      </c>
      <c r="E207" s="76">
        <f t="shared" si="36"/>
        <v>0</v>
      </c>
      <c r="F207" s="41">
        <f t="shared" si="37"/>
        <v>0</v>
      </c>
      <c r="G207" s="41">
        <f t="shared" si="38"/>
        <v>0</v>
      </c>
      <c r="H207" s="41">
        <f t="shared" si="39"/>
        <v>0</v>
      </c>
      <c r="I207" s="41">
        <f t="shared" si="40"/>
        <v>0</v>
      </c>
      <c r="J207" s="41">
        <f t="shared" si="41"/>
        <v>0</v>
      </c>
      <c r="K207" s="41">
        <f t="shared" si="42"/>
        <v>0</v>
      </c>
      <c r="L207" s="41">
        <f t="shared" si="43"/>
        <v>0</v>
      </c>
      <c r="M207" s="41">
        <f t="shared" ca="1" si="44"/>
        <v>0.36737385867677419</v>
      </c>
      <c r="N207" s="41">
        <f t="shared" ca="1" si="45"/>
        <v>0</v>
      </c>
      <c r="O207" s="88">
        <f t="shared" ca="1" si="46"/>
        <v>0</v>
      </c>
      <c r="P207" s="41">
        <f t="shared" ca="1" si="47"/>
        <v>0</v>
      </c>
      <c r="Q207" s="41">
        <f t="shared" ca="1" si="48"/>
        <v>0</v>
      </c>
      <c r="R207" s="25">
        <f t="shared" ca="1" si="49"/>
        <v>-0.36737385867677419</v>
      </c>
    </row>
    <row r="208" spans="1:18">
      <c r="A208" s="75"/>
      <c r="B208" s="75"/>
      <c r="C208" s="75"/>
      <c r="D208" s="76">
        <f t="shared" si="35"/>
        <v>0</v>
      </c>
      <c r="E208" s="76">
        <f t="shared" si="36"/>
        <v>0</v>
      </c>
      <c r="F208" s="41">
        <f t="shared" si="37"/>
        <v>0</v>
      </c>
      <c r="G208" s="41">
        <f t="shared" si="38"/>
        <v>0</v>
      </c>
      <c r="H208" s="41">
        <f t="shared" si="39"/>
        <v>0</v>
      </c>
      <c r="I208" s="41">
        <f t="shared" si="40"/>
        <v>0</v>
      </c>
      <c r="J208" s="41">
        <f t="shared" si="41"/>
        <v>0</v>
      </c>
      <c r="K208" s="41">
        <f t="shared" si="42"/>
        <v>0</v>
      </c>
      <c r="L208" s="41">
        <f t="shared" si="43"/>
        <v>0</v>
      </c>
      <c r="M208" s="41">
        <f t="shared" ca="1" si="44"/>
        <v>0.36737385867677419</v>
      </c>
      <c r="N208" s="41">
        <f t="shared" ca="1" si="45"/>
        <v>0</v>
      </c>
      <c r="O208" s="88">
        <f t="shared" ca="1" si="46"/>
        <v>0</v>
      </c>
      <c r="P208" s="41">
        <f t="shared" ca="1" si="47"/>
        <v>0</v>
      </c>
      <c r="Q208" s="41">
        <f t="shared" ca="1" si="48"/>
        <v>0</v>
      </c>
      <c r="R208" s="25">
        <f t="shared" ca="1" si="49"/>
        <v>-0.36737385867677419</v>
      </c>
    </row>
    <row r="209" spans="1:18">
      <c r="A209" s="75"/>
      <c r="B209" s="75"/>
      <c r="C209" s="75"/>
      <c r="D209" s="76">
        <f t="shared" si="35"/>
        <v>0</v>
      </c>
      <c r="E209" s="76">
        <f t="shared" si="36"/>
        <v>0</v>
      </c>
      <c r="F209" s="41">
        <f t="shared" si="37"/>
        <v>0</v>
      </c>
      <c r="G209" s="41">
        <f t="shared" si="38"/>
        <v>0</v>
      </c>
      <c r="H209" s="41">
        <f t="shared" si="39"/>
        <v>0</v>
      </c>
      <c r="I209" s="41">
        <f t="shared" si="40"/>
        <v>0</v>
      </c>
      <c r="J209" s="41">
        <f t="shared" si="41"/>
        <v>0</v>
      </c>
      <c r="K209" s="41">
        <f t="shared" si="42"/>
        <v>0</v>
      </c>
      <c r="L209" s="41">
        <f t="shared" si="43"/>
        <v>0</v>
      </c>
      <c r="M209" s="41">
        <f t="shared" ca="1" si="44"/>
        <v>0.36737385867677419</v>
      </c>
      <c r="N209" s="41">
        <f t="shared" ca="1" si="45"/>
        <v>0</v>
      </c>
      <c r="O209" s="88">
        <f t="shared" ca="1" si="46"/>
        <v>0</v>
      </c>
      <c r="P209" s="41">
        <f t="shared" ca="1" si="47"/>
        <v>0</v>
      </c>
      <c r="Q209" s="41">
        <f t="shared" ca="1" si="48"/>
        <v>0</v>
      </c>
      <c r="R209" s="25">
        <f t="shared" ca="1" si="49"/>
        <v>-0.36737385867677419</v>
      </c>
    </row>
    <row r="210" spans="1:18">
      <c r="A210" s="75"/>
      <c r="B210" s="75"/>
      <c r="C210" s="75"/>
      <c r="D210" s="76">
        <f t="shared" si="35"/>
        <v>0</v>
      </c>
      <c r="E210" s="76">
        <f t="shared" si="36"/>
        <v>0</v>
      </c>
      <c r="F210" s="41">
        <f t="shared" si="37"/>
        <v>0</v>
      </c>
      <c r="G210" s="41">
        <f t="shared" si="38"/>
        <v>0</v>
      </c>
      <c r="H210" s="41">
        <f t="shared" si="39"/>
        <v>0</v>
      </c>
      <c r="I210" s="41">
        <f t="shared" si="40"/>
        <v>0</v>
      </c>
      <c r="J210" s="41">
        <f t="shared" si="41"/>
        <v>0</v>
      </c>
      <c r="K210" s="41">
        <f t="shared" si="42"/>
        <v>0</v>
      </c>
      <c r="L210" s="41">
        <f t="shared" si="43"/>
        <v>0</v>
      </c>
      <c r="M210" s="41">
        <f t="shared" ca="1" si="44"/>
        <v>0.36737385867677419</v>
      </c>
      <c r="N210" s="41">
        <f t="shared" ca="1" si="45"/>
        <v>0</v>
      </c>
      <c r="O210" s="88">
        <f t="shared" ca="1" si="46"/>
        <v>0</v>
      </c>
      <c r="P210" s="41">
        <f t="shared" ca="1" si="47"/>
        <v>0</v>
      </c>
      <c r="Q210" s="41">
        <f t="shared" ca="1" si="48"/>
        <v>0</v>
      </c>
      <c r="R210" s="25">
        <f t="shared" ca="1" si="49"/>
        <v>-0.36737385867677419</v>
      </c>
    </row>
    <row r="211" spans="1:18">
      <c r="A211" s="75"/>
      <c r="B211" s="75"/>
      <c r="C211" s="75"/>
      <c r="D211" s="76">
        <f t="shared" si="35"/>
        <v>0</v>
      </c>
      <c r="E211" s="76">
        <f t="shared" si="36"/>
        <v>0</v>
      </c>
      <c r="F211" s="41">
        <f t="shared" si="37"/>
        <v>0</v>
      </c>
      <c r="G211" s="41">
        <f t="shared" si="38"/>
        <v>0</v>
      </c>
      <c r="H211" s="41">
        <f t="shared" si="39"/>
        <v>0</v>
      </c>
      <c r="I211" s="41">
        <f t="shared" si="40"/>
        <v>0</v>
      </c>
      <c r="J211" s="41">
        <f t="shared" si="41"/>
        <v>0</v>
      </c>
      <c r="K211" s="41">
        <f t="shared" si="42"/>
        <v>0</v>
      </c>
      <c r="L211" s="41">
        <f t="shared" si="43"/>
        <v>0</v>
      </c>
      <c r="M211" s="41">
        <f t="shared" ca="1" si="44"/>
        <v>0.36737385867677419</v>
      </c>
      <c r="N211" s="41">
        <f t="shared" ca="1" si="45"/>
        <v>0</v>
      </c>
      <c r="O211" s="88">
        <f t="shared" ca="1" si="46"/>
        <v>0</v>
      </c>
      <c r="P211" s="41">
        <f t="shared" ca="1" si="47"/>
        <v>0</v>
      </c>
      <c r="Q211" s="41">
        <f t="shared" ca="1" si="48"/>
        <v>0</v>
      </c>
      <c r="R211" s="25">
        <f t="shared" ca="1" si="49"/>
        <v>-0.36737385867677419</v>
      </c>
    </row>
    <row r="212" spans="1:18">
      <c r="A212" s="75"/>
      <c r="B212" s="75"/>
      <c r="C212" s="75"/>
      <c r="D212" s="76">
        <f t="shared" si="35"/>
        <v>0</v>
      </c>
      <c r="E212" s="76">
        <f t="shared" si="36"/>
        <v>0</v>
      </c>
      <c r="F212" s="41">
        <f t="shared" si="37"/>
        <v>0</v>
      </c>
      <c r="G212" s="41">
        <f t="shared" si="38"/>
        <v>0</v>
      </c>
      <c r="H212" s="41">
        <f t="shared" si="39"/>
        <v>0</v>
      </c>
      <c r="I212" s="41">
        <f t="shared" si="40"/>
        <v>0</v>
      </c>
      <c r="J212" s="41">
        <f t="shared" si="41"/>
        <v>0</v>
      </c>
      <c r="K212" s="41">
        <f t="shared" si="42"/>
        <v>0</v>
      </c>
      <c r="L212" s="41">
        <f t="shared" si="43"/>
        <v>0</v>
      </c>
      <c r="M212" s="41">
        <f t="shared" ca="1" si="44"/>
        <v>0.36737385867677419</v>
      </c>
      <c r="N212" s="41">
        <f t="shared" ca="1" si="45"/>
        <v>0</v>
      </c>
      <c r="O212" s="88">
        <f t="shared" ca="1" si="46"/>
        <v>0</v>
      </c>
      <c r="P212" s="41">
        <f t="shared" ca="1" si="47"/>
        <v>0</v>
      </c>
      <c r="Q212" s="41">
        <f t="shared" ca="1" si="48"/>
        <v>0</v>
      </c>
      <c r="R212" s="25">
        <f t="shared" ca="1" si="49"/>
        <v>-0.36737385867677419</v>
      </c>
    </row>
    <row r="213" spans="1:18">
      <c r="A213" s="75"/>
      <c r="B213" s="75"/>
      <c r="C213" s="75"/>
      <c r="D213" s="76">
        <f t="shared" ref="D213:D276" si="50">A213/A$18</f>
        <v>0</v>
      </c>
      <c r="E213" s="76">
        <f t="shared" ref="E213:E276" si="51">B213/B$18</f>
        <v>0</v>
      </c>
      <c r="F213" s="41">
        <f t="shared" ref="F213:F276" si="52">$C213*D213</f>
        <v>0</v>
      </c>
      <c r="G213" s="41">
        <f t="shared" ref="G213:G276" si="53">$C213*E213</f>
        <v>0</v>
      </c>
      <c r="H213" s="41">
        <f t="shared" ref="H213:H276" si="54">C213*D213*D213</f>
        <v>0</v>
      </c>
      <c r="I213" s="41">
        <f t="shared" ref="I213:I276" si="55">C213*D213*D213*D213</f>
        <v>0</v>
      </c>
      <c r="J213" s="41">
        <f t="shared" ref="J213:J276" si="56">C213*D213*D213*D213*D213</f>
        <v>0</v>
      </c>
      <c r="K213" s="41">
        <f t="shared" ref="K213:K276" si="57">C213*E213*D213</f>
        <v>0</v>
      </c>
      <c r="L213" s="41">
        <f t="shared" ref="L213:L276" si="58">C213*E213*D213*D213</f>
        <v>0</v>
      </c>
      <c r="M213" s="41">
        <f t="shared" ref="M213:M276" ca="1" si="59">+E$4+E$5*D213+E$6*D213^2</f>
        <v>0.36737385867677419</v>
      </c>
      <c r="N213" s="41">
        <f t="shared" ref="N213:N276" ca="1" si="60">C213*(M213-E213)^2</f>
        <v>0</v>
      </c>
      <c r="O213" s="88">
        <f t="shared" ref="O213:O276" ca="1" si="61">(C213*O$1-O$2*F213+O$3*H213)^2</f>
        <v>0</v>
      </c>
      <c r="P213" s="41">
        <f t="shared" ref="P213:P276" ca="1" si="62">(-C213*O$2+O$4*F213-O$5*H213)^2</f>
        <v>0</v>
      </c>
      <c r="Q213" s="41">
        <f t="shared" ref="Q213:Q276" ca="1" si="63">+(C213*O$3-F213*O$5+H213*O$6)^2</f>
        <v>0</v>
      </c>
      <c r="R213" s="25">
        <f t="shared" ref="R213:R276" ca="1" si="64">+E213-M213</f>
        <v>-0.36737385867677419</v>
      </c>
    </row>
    <row r="214" spans="1:18">
      <c r="A214" s="75"/>
      <c r="B214" s="75"/>
      <c r="C214" s="75"/>
      <c r="D214" s="76">
        <f t="shared" si="50"/>
        <v>0</v>
      </c>
      <c r="E214" s="76">
        <f t="shared" si="51"/>
        <v>0</v>
      </c>
      <c r="F214" s="41">
        <f t="shared" si="52"/>
        <v>0</v>
      </c>
      <c r="G214" s="41">
        <f t="shared" si="53"/>
        <v>0</v>
      </c>
      <c r="H214" s="41">
        <f t="shared" si="54"/>
        <v>0</v>
      </c>
      <c r="I214" s="41">
        <f t="shared" si="55"/>
        <v>0</v>
      </c>
      <c r="J214" s="41">
        <f t="shared" si="56"/>
        <v>0</v>
      </c>
      <c r="K214" s="41">
        <f t="shared" si="57"/>
        <v>0</v>
      </c>
      <c r="L214" s="41">
        <f t="shared" si="58"/>
        <v>0</v>
      </c>
      <c r="M214" s="41">
        <f t="shared" ca="1" si="59"/>
        <v>0.36737385867677419</v>
      </c>
      <c r="N214" s="41">
        <f t="shared" ca="1" si="60"/>
        <v>0</v>
      </c>
      <c r="O214" s="88">
        <f t="shared" ca="1" si="61"/>
        <v>0</v>
      </c>
      <c r="P214" s="41">
        <f t="shared" ca="1" si="62"/>
        <v>0</v>
      </c>
      <c r="Q214" s="41">
        <f t="shared" ca="1" si="63"/>
        <v>0</v>
      </c>
      <c r="R214" s="25">
        <f t="shared" ca="1" si="64"/>
        <v>-0.36737385867677419</v>
      </c>
    </row>
    <row r="215" spans="1:18">
      <c r="A215" s="75"/>
      <c r="B215" s="75"/>
      <c r="C215" s="75"/>
      <c r="D215" s="76">
        <f t="shared" si="50"/>
        <v>0</v>
      </c>
      <c r="E215" s="76">
        <f t="shared" si="51"/>
        <v>0</v>
      </c>
      <c r="F215" s="41">
        <f t="shared" si="52"/>
        <v>0</v>
      </c>
      <c r="G215" s="41">
        <f t="shared" si="53"/>
        <v>0</v>
      </c>
      <c r="H215" s="41">
        <f t="shared" si="54"/>
        <v>0</v>
      </c>
      <c r="I215" s="41">
        <f t="shared" si="55"/>
        <v>0</v>
      </c>
      <c r="J215" s="41">
        <f t="shared" si="56"/>
        <v>0</v>
      </c>
      <c r="K215" s="41">
        <f t="shared" si="57"/>
        <v>0</v>
      </c>
      <c r="L215" s="41">
        <f t="shared" si="58"/>
        <v>0</v>
      </c>
      <c r="M215" s="41">
        <f t="shared" ca="1" si="59"/>
        <v>0.36737385867677419</v>
      </c>
      <c r="N215" s="41">
        <f t="shared" ca="1" si="60"/>
        <v>0</v>
      </c>
      <c r="O215" s="88">
        <f t="shared" ca="1" si="61"/>
        <v>0</v>
      </c>
      <c r="P215" s="41">
        <f t="shared" ca="1" si="62"/>
        <v>0</v>
      </c>
      <c r="Q215" s="41">
        <f t="shared" ca="1" si="63"/>
        <v>0</v>
      </c>
      <c r="R215" s="25">
        <f t="shared" ca="1" si="64"/>
        <v>-0.36737385867677419</v>
      </c>
    </row>
    <row r="216" spans="1:18">
      <c r="A216" s="75"/>
      <c r="B216" s="75"/>
      <c r="C216" s="75"/>
      <c r="D216" s="76">
        <f t="shared" si="50"/>
        <v>0</v>
      </c>
      <c r="E216" s="76">
        <f t="shared" si="51"/>
        <v>0</v>
      </c>
      <c r="F216" s="41">
        <f t="shared" si="52"/>
        <v>0</v>
      </c>
      <c r="G216" s="41">
        <f t="shared" si="53"/>
        <v>0</v>
      </c>
      <c r="H216" s="41">
        <f t="shared" si="54"/>
        <v>0</v>
      </c>
      <c r="I216" s="41">
        <f t="shared" si="55"/>
        <v>0</v>
      </c>
      <c r="J216" s="41">
        <f t="shared" si="56"/>
        <v>0</v>
      </c>
      <c r="K216" s="41">
        <f t="shared" si="57"/>
        <v>0</v>
      </c>
      <c r="L216" s="41">
        <f t="shared" si="58"/>
        <v>0</v>
      </c>
      <c r="M216" s="41">
        <f t="shared" ca="1" si="59"/>
        <v>0.36737385867677419</v>
      </c>
      <c r="N216" s="41">
        <f t="shared" ca="1" si="60"/>
        <v>0</v>
      </c>
      <c r="O216" s="88">
        <f t="shared" ca="1" si="61"/>
        <v>0</v>
      </c>
      <c r="P216" s="41">
        <f t="shared" ca="1" si="62"/>
        <v>0</v>
      </c>
      <c r="Q216" s="41">
        <f t="shared" ca="1" si="63"/>
        <v>0</v>
      </c>
      <c r="R216" s="25">
        <f t="shared" ca="1" si="64"/>
        <v>-0.36737385867677419</v>
      </c>
    </row>
    <row r="217" spans="1:18">
      <c r="A217" s="75"/>
      <c r="B217" s="75"/>
      <c r="C217" s="75"/>
      <c r="D217" s="76">
        <f t="shared" si="50"/>
        <v>0</v>
      </c>
      <c r="E217" s="76">
        <f t="shared" si="51"/>
        <v>0</v>
      </c>
      <c r="F217" s="41">
        <f t="shared" si="52"/>
        <v>0</v>
      </c>
      <c r="G217" s="41">
        <f t="shared" si="53"/>
        <v>0</v>
      </c>
      <c r="H217" s="41">
        <f t="shared" si="54"/>
        <v>0</v>
      </c>
      <c r="I217" s="41">
        <f t="shared" si="55"/>
        <v>0</v>
      </c>
      <c r="J217" s="41">
        <f t="shared" si="56"/>
        <v>0</v>
      </c>
      <c r="K217" s="41">
        <f t="shared" si="57"/>
        <v>0</v>
      </c>
      <c r="L217" s="41">
        <f t="shared" si="58"/>
        <v>0</v>
      </c>
      <c r="M217" s="41">
        <f t="shared" ca="1" si="59"/>
        <v>0.36737385867677419</v>
      </c>
      <c r="N217" s="41">
        <f t="shared" ca="1" si="60"/>
        <v>0</v>
      </c>
      <c r="O217" s="88">
        <f t="shared" ca="1" si="61"/>
        <v>0</v>
      </c>
      <c r="P217" s="41">
        <f t="shared" ca="1" si="62"/>
        <v>0</v>
      </c>
      <c r="Q217" s="41">
        <f t="shared" ca="1" si="63"/>
        <v>0</v>
      </c>
      <c r="R217" s="25">
        <f t="shared" ca="1" si="64"/>
        <v>-0.36737385867677419</v>
      </c>
    </row>
    <row r="218" spans="1:18">
      <c r="A218" s="75"/>
      <c r="B218" s="75"/>
      <c r="C218" s="75"/>
      <c r="D218" s="76">
        <f t="shared" si="50"/>
        <v>0</v>
      </c>
      <c r="E218" s="76">
        <f t="shared" si="51"/>
        <v>0</v>
      </c>
      <c r="F218" s="41">
        <f t="shared" si="52"/>
        <v>0</v>
      </c>
      <c r="G218" s="41">
        <f t="shared" si="53"/>
        <v>0</v>
      </c>
      <c r="H218" s="41">
        <f t="shared" si="54"/>
        <v>0</v>
      </c>
      <c r="I218" s="41">
        <f t="shared" si="55"/>
        <v>0</v>
      </c>
      <c r="J218" s="41">
        <f t="shared" si="56"/>
        <v>0</v>
      </c>
      <c r="K218" s="41">
        <f t="shared" si="57"/>
        <v>0</v>
      </c>
      <c r="L218" s="41">
        <f t="shared" si="58"/>
        <v>0</v>
      </c>
      <c r="M218" s="41">
        <f t="shared" ca="1" si="59"/>
        <v>0.36737385867677419</v>
      </c>
      <c r="N218" s="41">
        <f t="shared" ca="1" si="60"/>
        <v>0</v>
      </c>
      <c r="O218" s="88">
        <f t="shared" ca="1" si="61"/>
        <v>0</v>
      </c>
      <c r="P218" s="41">
        <f t="shared" ca="1" si="62"/>
        <v>0</v>
      </c>
      <c r="Q218" s="41">
        <f t="shared" ca="1" si="63"/>
        <v>0</v>
      </c>
      <c r="R218" s="25">
        <f t="shared" ca="1" si="64"/>
        <v>-0.36737385867677419</v>
      </c>
    </row>
    <row r="219" spans="1:18">
      <c r="A219" s="75"/>
      <c r="B219" s="75"/>
      <c r="C219" s="75"/>
      <c r="D219" s="76">
        <f t="shared" si="50"/>
        <v>0</v>
      </c>
      <c r="E219" s="76">
        <f t="shared" si="51"/>
        <v>0</v>
      </c>
      <c r="F219" s="41">
        <f t="shared" si="52"/>
        <v>0</v>
      </c>
      <c r="G219" s="41">
        <f t="shared" si="53"/>
        <v>0</v>
      </c>
      <c r="H219" s="41">
        <f t="shared" si="54"/>
        <v>0</v>
      </c>
      <c r="I219" s="41">
        <f t="shared" si="55"/>
        <v>0</v>
      </c>
      <c r="J219" s="41">
        <f t="shared" si="56"/>
        <v>0</v>
      </c>
      <c r="K219" s="41">
        <f t="shared" si="57"/>
        <v>0</v>
      </c>
      <c r="L219" s="41">
        <f t="shared" si="58"/>
        <v>0</v>
      </c>
      <c r="M219" s="41">
        <f t="shared" ca="1" si="59"/>
        <v>0.36737385867677419</v>
      </c>
      <c r="N219" s="41">
        <f t="shared" ca="1" si="60"/>
        <v>0</v>
      </c>
      <c r="O219" s="88">
        <f t="shared" ca="1" si="61"/>
        <v>0</v>
      </c>
      <c r="P219" s="41">
        <f t="shared" ca="1" si="62"/>
        <v>0</v>
      </c>
      <c r="Q219" s="41">
        <f t="shared" ca="1" si="63"/>
        <v>0</v>
      </c>
      <c r="R219" s="25">
        <f t="shared" ca="1" si="64"/>
        <v>-0.36737385867677419</v>
      </c>
    </row>
    <row r="220" spans="1:18">
      <c r="A220" s="75"/>
      <c r="B220" s="75"/>
      <c r="C220" s="75"/>
      <c r="D220" s="76">
        <f t="shared" si="50"/>
        <v>0</v>
      </c>
      <c r="E220" s="76">
        <f t="shared" si="51"/>
        <v>0</v>
      </c>
      <c r="F220" s="41">
        <f t="shared" si="52"/>
        <v>0</v>
      </c>
      <c r="G220" s="41">
        <f t="shared" si="53"/>
        <v>0</v>
      </c>
      <c r="H220" s="41">
        <f t="shared" si="54"/>
        <v>0</v>
      </c>
      <c r="I220" s="41">
        <f t="shared" si="55"/>
        <v>0</v>
      </c>
      <c r="J220" s="41">
        <f t="shared" si="56"/>
        <v>0</v>
      </c>
      <c r="K220" s="41">
        <f t="shared" si="57"/>
        <v>0</v>
      </c>
      <c r="L220" s="41">
        <f t="shared" si="58"/>
        <v>0</v>
      </c>
      <c r="M220" s="41">
        <f t="shared" ca="1" si="59"/>
        <v>0.36737385867677419</v>
      </c>
      <c r="N220" s="41">
        <f t="shared" ca="1" si="60"/>
        <v>0</v>
      </c>
      <c r="O220" s="88">
        <f t="shared" ca="1" si="61"/>
        <v>0</v>
      </c>
      <c r="P220" s="41">
        <f t="shared" ca="1" si="62"/>
        <v>0</v>
      </c>
      <c r="Q220" s="41">
        <f t="shared" ca="1" si="63"/>
        <v>0</v>
      </c>
      <c r="R220" s="25">
        <f t="shared" ca="1" si="64"/>
        <v>-0.36737385867677419</v>
      </c>
    </row>
    <row r="221" spans="1:18">
      <c r="A221" s="75"/>
      <c r="B221" s="75"/>
      <c r="C221" s="75"/>
      <c r="D221" s="76">
        <f t="shared" si="50"/>
        <v>0</v>
      </c>
      <c r="E221" s="76">
        <f t="shared" si="51"/>
        <v>0</v>
      </c>
      <c r="F221" s="41">
        <f t="shared" si="52"/>
        <v>0</v>
      </c>
      <c r="G221" s="41">
        <f t="shared" si="53"/>
        <v>0</v>
      </c>
      <c r="H221" s="41">
        <f t="shared" si="54"/>
        <v>0</v>
      </c>
      <c r="I221" s="41">
        <f t="shared" si="55"/>
        <v>0</v>
      </c>
      <c r="J221" s="41">
        <f t="shared" si="56"/>
        <v>0</v>
      </c>
      <c r="K221" s="41">
        <f t="shared" si="57"/>
        <v>0</v>
      </c>
      <c r="L221" s="41">
        <f t="shared" si="58"/>
        <v>0</v>
      </c>
      <c r="M221" s="41">
        <f t="shared" ca="1" si="59"/>
        <v>0.36737385867677419</v>
      </c>
      <c r="N221" s="41">
        <f t="shared" ca="1" si="60"/>
        <v>0</v>
      </c>
      <c r="O221" s="88">
        <f t="shared" ca="1" si="61"/>
        <v>0</v>
      </c>
      <c r="P221" s="41">
        <f t="shared" ca="1" si="62"/>
        <v>0</v>
      </c>
      <c r="Q221" s="41">
        <f t="shared" ca="1" si="63"/>
        <v>0</v>
      </c>
      <c r="R221" s="25">
        <f t="shared" ca="1" si="64"/>
        <v>-0.36737385867677419</v>
      </c>
    </row>
    <row r="222" spans="1:18">
      <c r="A222" s="75"/>
      <c r="B222" s="75"/>
      <c r="C222" s="75"/>
      <c r="D222" s="76">
        <f t="shared" si="50"/>
        <v>0</v>
      </c>
      <c r="E222" s="76">
        <f t="shared" si="51"/>
        <v>0</v>
      </c>
      <c r="F222" s="41">
        <f t="shared" si="52"/>
        <v>0</v>
      </c>
      <c r="G222" s="41">
        <f t="shared" si="53"/>
        <v>0</v>
      </c>
      <c r="H222" s="41">
        <f t="shared" si="54"/>
        <v>0</v>
      </c>
      <c r="I222" s="41">
        <f t="shared" si="55"/>
        <v>0</v>
      </c>
      <c r="J222" s="41">
        <f t="shared" si="56"/>
        <v>0</v>
      </c>
      <c r="K222" s="41">
        <f t="shared" si="57"/>
        <v>0</v>
      </c>
      <c r="L222" s="41">
        <f t="shared" si="58"/>
        <v>0</v>
      </c>
      <c r="M222" s="41">
        <f t="shared" ca="1" si="59"/>
        <v>0.36737385867677419</v>
      </c>
      <c r="N222" s="41">
        <f t="shared" ca="1" si="60"/>
        <v>0</v>
      </c>
      <c r="O222" s="88">
        <f t="shared" ca="1" si="61"/>
        <v>0</v>
      </c>
      <c r="P222" s="41">
        <f t="shared" ca="1" si="62"/>
        <v>0</v>
      </c>
      <c r="Q222" s="41">
        <f t="shared" ca="1" si="63"/>
        <v>0</v>
      </c>
      <c r="R222" s="25">
        <f t="shared" ca="1" si="64"/>
        <v>-0.36737385867677419</v>
      </c>
    </row>
    <row r="223" spans="1:18">
      <c r="A223" s="75"/>
      <c r="B223" s="75"/>
      <c r="C223" s="75"/>
      <c r="D223" s="76">
        <f t="shared" si="50"/>
        <v>0</v>
      </c>
      <c r="E223" s="76">
        <f t="shared" si="51"/>
        <v>0</v>
      </c>
      <c r="F223" s="41">
        <f t="shared" si="52"/>
        <v>0</v>
      </c>
      <c r="G223" s="41">
        <f t="shared" si="53"/>
        <v>0</v>
      </c>
      <c r="H223" s="41">
        <f t="shared" si="54"/>
        <v>0</v>
      </c>
      <c r="I223" s="41">
        <f t="shared" si="55"/>
        <v>0</v>
      </c>
      <c r="J223" s="41">
        <f t="shared" si="56"/>
        <v>0</v>
      </c>
      <c r="K223" s="41">
        <f t="shared" si="57"/>
        <v>0</v>
      </c>
      <c r="L223" s="41">
        <f t="shared" si="58"/>
        <v>0</v>
      </c>
      <c r="M223" s="41">
        <f t="shared" ca="1" si="59"/>
        <v>0.36737385867677419</v>
      </c>
      <c r="N223" s="41">
        <f t="shared" ca="1" si="60"/>
        <v>0</v>
      </c>
      <c r="O223" s="88">
        <f t="shared" ca="1" si="61"/>
        <v>0</v>
      </c>
      <c r="P223" s="41">
        <f t="shared" ca="1" si="62"/>
        <v>0</v>
      </c>
      <c r="Q223" s="41">
        <f t="shared" ca="1" si="63"/>
        <v>0</v>
      </c>
      <c r="R223" s="25">
        <f t="shared" ca="1" si="64"/>
        <v>-0.36737385867677419</v>
      </c>
    </row>
    <row r="224" spans="1:18">
      <c r="A224" s="75"/>
      <c r="B224" s="75"/>
      <c r="C224" s="75"/>
      <c r="D224" s="76">
        <f t="shared" si="50"/>
        <v>0</v>
      </c>
      <c r="E224" s="76">
        <f t="shared" si="51"/>
        <v>0</v>
      </c>
      <c r="F224" s="41">
        <f t="shared" si="52"/>
        <v>0</v>
      </c>
      <c r="G224" s="41">
        <f t="shared" si="53"/>
        <v>0</v>
      </c>
      <c r="H224" s="41">
        <f t="shared" si="54"/>
        <v>0</v>
      </c>
      <c r="I224" s="41">
        <f t="shared" si="55"/>
        <v>0</v>
      </c>
      <c r="J224" s="41">
        <f t="shared" si="56"/>
        <v>0</v>
      </c>
      <c r="K224" s="41">
        <f t="shared" si="57"/>
        <v>0</v>
      </c>
      <c r="L224" s="41">
        <f t="shared" si="58"/>
        <v>0</v>
      </c>
      <c r="M224" s="41">
        <f t="shared" ca="1" si="59"/>
        <v>0.36737385867677419</v>
      </c>
      <c r="N224" s="41">
        <f t="shared" ca="1" si="60"/>
        <v>0</v>
      </c>
      <c r="O224" s="88">
        <f t="shared" ca="1" si="61"/>
        <v>0</v>
      </c>
      <c r="P224" s="41">
        <f t="shared" ca="1" si="62"/>
        <v>0</v>
      </c>
      <c r="Q224" s="41">
        <f t="shared" ca="1" si="63"/>
        <v>0</v>
      </c>
      <c r="R224" s="25">
        <f t="shared" ca="1" si="64"/>
        <v>-0.36737385867677419</v>
      </c>
    </row>
    <row r="225" spans="1:18">
      <c r="A225" s="75"/>
      <c r="B225" s="75"/>
      <c r="C225" s="75"/>
      <c r="D225" s="76">
        <f t="shared" si="50"/>
        <v>0</v>
      </c>
      <c r="E225" s="76">
        <f t="shared" si="51"/>
        <v>0</v>
      </c>
      <c r="F225" s="41">
        <f t="shared" si="52"/>
        <v>0</v>
      </c>
      <c r="G225" s="41">
        <f t="shared" si="53"/>
        <v>0</v>
      </c>
      <c r="H225" s="41">
        <f t="shared" si="54"/>
        <v>0</v>
      </c>
      <c r="I225" s="41">
        <f t="shared" si="55"/>
        <v>0</v>
      </c>
      <c r="J225" s="41">
        <f t="shared" si="56"/>
        <v>0</v>
      </c>
      <c r="K225" s="41">
        <f t="shared" si="57"/>
        <v>0</v>
      </c>
      <c r="L225" s="41">
        <f t="shared" si="58"/>
        <v>0</v>
      </c>
      <c r="M225" s="41">
        <f t="shared" ca="1" si="59"/>
        <v>0.36737385867677419</v>
      </c>
      <c r="N225" s="41">
        <f t="shared" ca="1" si="60"/>
        <v>0</v>
      </c>
      <c r="O225" s="88">
        <f t="shared" ca="1" si="61"/>
        <v>0</v>
      </c>
      <c r="P225" s="41">
        <f t="shared" ca="1" si="62"/>
        <v>0</v>
      </c>
      <c r="Q225" s="41">
        <f t="shared" ca="1" si="63"/>
        <v>0</v>
      </c>
      <c r="R225" s="25">
        <f t="shared" ca="1" si="64"/>
        <v>-0.36737385867677419</v>
      </c>
    </row>
    <row r="226" spans="1:18">
      <c r="A226" s="75"/>
      <c r="B226" s="75"/>
      <c r="C226" s="75"/>
      <c r="D226" s="76">
        <f t="shared" si="50"/>
        <v>0</v>
      </c>
      <c r="E226" s="76">
        <f t="shared" si="51"/>
        <v>0</v>
      </c>
      <c r="F226" s="41">
        <f t="shared" si="52"/>
        <v>0</v>
      </c>
      <c r="G226" s="41">
        <f t="shared" si="53"/>
        <v>0</v>
      </c>
      <c r="H226" s="41">
        <f t="shared" si="54"/>
        <v>0</v>
      </c>
      <c r="I226" s="41">
        <f t="shared" si="55"/>
        <v>0</v>
      </c>
      <c r="J226" s="41">
        <f t="shared" si="56"/>
        <v>0</v>
      </c>
      <c r="K226" s="41">
        <f t="shared" si="57"/>
        <v>0</v>
      </c>
      <c r="L226" s="41">
        <f t="shared" si="58"/>
        <v>0</v>
      </c>
      <c r="M226" s="41">
        <f t="shared" ca="1" si="59"/>
        <v>0.36737385867677419</v>
      </c>
      <c r="N226" s="41">
        <f t="shared" ca="1" si="60"/>
        <v>0</v>
      </c>
      <c r="O226" s="88">
        <f t="shared" ca="1" si="61"/>
        <v>0</v>
      </c>
      <c r="P226" s="41">
        <f t="shared" ca="1" si="62"/>
        <v>0</v>
      </c>
      <c r="Q226" s="41">
        <f t="shared" ca="1" si="63"/>
        <v>0</v>
      </c>
      <c r="R226" s="25">
        <f t="shared" ca="1" si="64"/>
        <v>-0.36737385867677419</v>
      </c>
    </row>
    <row r="227" spans="1:18">
      <c r="A227" s="75"/>
      <c r="B227" s="75"/>
      <c r="C227" s="75"/>
      <c r="D227" s="76">
        <f t="shared" si="50"/>
        <v>0</v>
      </c>
      <c r="E227" s="76">
        <f t="shared" si="51"/>
        <v>0</v>
      </c>
      <c r="F227" s="41">
        <f t="shared" si="52"/>
        <v>0</v>
      </c>
      <c r="G227" s="41">
        <f t="shared" si="53"/>
        <v>0</v>
      </c>
      <c r="H227" s="41">
        <f t="shared" si="54"/>
        <v>0</v>
      </c>
      <c r="I227" s="41">
        <f t="shared" si="55"/>
        <v>0</v>
      </c>
      <c r="J227" s="41">
        <f t="shared" si="56"/>
        <v>0</v>
      </c>
      <c r="K227" s="41">
        <f t="shared" si="57"/>
        <v>0</v>
      </c>
      <c r="L227" s="41">
        <f t="shared" si="58"/>
        <v>0</v>
      </c>
      <c r="M227" s="41">
        <f t="shared" ca="1" si="59"/>
        <v>0.36737385867677419</v>
      </c>
      <c r="N227" s="41">
        <f t="shared" ca="1" si="60"/>
        <v>0</v>
      </c>
      <c r="O227" s="88">
        <f t="shared" ca="1" si="61"/>
        <v>0</v>
      </c>
      <c r="P227" s="41">
        <f t="shared" ca="1" si="62"/>
        <v>0</v>
      </c>
      <c r="Q227" s="41">
        <f t="shared" ca="1" si="63"/>
        <v>0</v>
      </c>
      <c r="R227" s="25">
        <f t="shared" ca="1" si="64"/>
        <v>-0.36737385867677419</v>
      </c>
    </row>
    <row r="228" spans="1:18">
      <c r="A228" s="75"/>
      <c r="B228" s="75"/>
      <c r="C228" s="75"/>
      <c r="D228" s="76">
        <f t="shared" si="50"/>
        <v>0</v>
      </c>
      <c r="E228" s="76">
        <f t="shared" si="51"/>
        <v>0</v>
      </c>
      <c r="F228" s="41">
        <f t="shared" si="52"/>
        <v>0</v>
      </c>
      <c r="G228" s="41">
        <f t="shared" si="53"/>
        <v>0</v>
      </c>
      <c r="H228" s="41">
        <f t="shared" si="54"/>
        <v>0</v>
      </c>
      <c r="I228" s="41">
        <f t="shared" si="55"/>
        <v>0</v>
      </c>
      <c r="J228" s="41">
        <f t="shared" si="56"/>
        <v>0</v>
      </c>
      <c r="K228" s="41">
        <f t="shared" si="57"/>
        <v>0</v>
      </c>
      <c r="L228" s="41">
        <f t="shared" si="58"/>
        <v>0</v>
      </c>
      <c r="M228" s="41">
        <f t="shared" ca="1" si="59"/>
        <v>0.36737385867677419</v>
      </c>
      <c r="N228" s="41">
        <f t="shared" ca="1" si="60"/>
        <v>0</v>
      </c>
      <c r="O228" s="88">
        <f t="shared" ca="1" si="61"/>
        <v>0</v>
      </c>
      <c r="P228" s="41">
        <f t="shared" ca="1" si="62"/>
        <v>0</v>
      </c>
      <c r="Q228" s="41">
        <f t="shared" ca="1" si="63"/>
        <v>0</v>
      </c>
      <c r="R228" s="25">
        <f t="shared" ca="1" si="64"/>
        <v>-0.36737385867677419</v>
      </c>
    </row>
    <row r="229" spans="1:18">
      <c r="A229" s="75"/>
      <c r="B229" s="75"/>
      <c r="C229" s="75"/>
      <c r="D229" s="76">
        <f t="shared" si="50"/>
        <v>0</v>
      </c>
      <c r="E229" s="76">
        <f t="shared" si="51"/>
        <v>0</v>
      </c>
      <c r="F229" s="41">
        <f t="shared" si="52"/>
        <v>0</v>
      </c>
      <c r="G229" s="41">
        <f t="shared" si="53"/>
        <v>0</v>
      </c>
      <c r="H229" s="41">
        <f t="shared" si="54"/>
        <v>0</v>
      </c>
      <c r="I229" s="41">
        <f t="shared" si="55"/>
        <v>0</v>
      </c>
      <c r="J229" s="41">
        <f t="shared" si="56"/>
        <v>0</v>
      </c>
      <c r="K229" s="41">
        <f t="shared" si="57"/>
        <v>0</v>
      </c>
      <c r="L229" s="41">
        <f t="shared" si="58"/>
        <v>0</v>
      </c>
      <c r="M229" s="41">
        <f t="shared" ca="1" si="59"/>
        <v>0.36737385867677419</v>
      </c>
      <c r="N229" s="41">
        <f t="shared" ca="1" si="60"/>
        <v>0</v>
      </c>
      <c r="O229" s="88">
        <f t="shared" ca="1" si="61"/>
        <v>0</v>
      </c>
      <c r="P229" s="41">
        <f t="shared" ca="1" si="62"/>
        <v>0</v>
      </c>
      <c r="Q229" s="41">
        <f t="shared" ca="1" si="63"/>
        <v>0</v>
      </c>
      <c r="R229" s="25">
        <f t="shared" ca="1" si="64"/>
        <v>-0.36737385867677419</v>
      </c>
    </row>
    <row r="230" spans="1:18">
      <c r="A230" s="75"/>
      <c r="B230" s="75"/>
      <c r="C230" s="75"/>
      <c r="D230" s="76">
        <f t="shared" si="50"/>
        <v>0</v>
      </c>
      <c r="E230" s="76">
        <f t="shared" si="51"/>
        <v>0</v>
      </c>
      <c r="F230" s="41">
        <f t="shared" si="52"/>
        <v>0</v>
      </c>
      <c r="G230" s="41">
        <f t="shared" si="53"/>
        <v>0</v>
      </c>
      <c r="H230" s="41">
        <f t="shared" si="54"/>
        <v>0</v>
      </c>
      <c r="I230" s="41">
        <f t="shared" si="55"/>
        <v>0</v>
      </c>
      <c r="J230" s="41">
        <f t="shared" si="56"/>
        <v>0</v>
      </c>
      <c r="K230" s="41">
        <f t="shared" si="57"/>
        <v>0</v>
      </c>
      <c r="L230" s="41">
        <f t="shared" si="58"/>
        <v>0</v>
      </c>
      <c r="M230" s="41">
        <f t="shared" ca="1" si="59"/>
        <v>0.36737385867677419</v>
      </c>
      <c r="N230" s="41">
        <f t="shared" ca="1" si="60"/>
        <v>0</v>
      </c>
      <c r="O230" s="88">
        <f t="shared" ca="1" si="61"/>
        <v>0</v>
      </c>
      <c r="P230" s="41">
        <f t="shared" ca="1" si="62"/>
        <v>0</v>
      </c>
      <c r="Q230" s="41">
        <f t="shared" ca="1" si="63"/>
        <v>0</v>
      </c>
      <c r="R230" s="25">
        <f t="shared" ca="1" si="64"/>
        <v>-0.36737385867677419</v>
      </c>
    </row>
    <row r="231" spans="1:18">
      <c r="A231" s="75"/>
      <c r="B231" s="75"/>
      <c r="C231" s="75"/>
      <c r="D231" s="76">
        <f t="shared" si="50"/>
        <v>0</v>
      </c>
      <c r="E231" s="76">
        <f t="shared" si="51"/>
        <v>0</v>
      </c>
      <c r="F231" s="41">
        <f t="shared" si="52"/>
        <v>0</v>
      </c>
      <c r="G231" s="41">
        <f t="shared" si="53"/>
        <v>0</v>
      </c>
      <c r="H231" s="41">
        <f t="shared" si="54"/>
        <v>0</v>
      </c>
      <c r="I231" s="41">
        <f t="shared" si="55"/>
        <v>0</v>
      </c>
      <c r="J231" s="41">
        <f t="shared" si="56"/>
        <v>0</v>
      </c>
      <c r="K231" s="41">
        <f t="shared" si="57"/>
        <v>0</v>
      </c>
      <c r="L231" s="41">
        <f t="shared" si="58"/>
        <v>0</v>
      </c>
      <c r="M231" s="41">
        <f t="shared" ca="1" si="59"/>
        <v>0.36737385867677419</v>
      </c>
      <c r="N231" s="41">
        <f t="shared" ca="1" si="60"/>
        <v>0</v>
      </c>
      <c r="O231" s="88">
        <f t="shared" ca="1" si="61"/>
        <v>0</v>
      </c>
      <c r="P231" s="41">
        <f t="shared" ca="1" si="62"/>
        <v>0</v>
      </c>
      <c r="Q231" s="41">
        <f t="shared" ca="1" si="63"/>
        <v>0</v>
      </c>
      <c r="R231" s="25">
        <f t="shared" ca="1" si="64"/>
        <v>-0.36737385867677419</v>
      </c>
    </row>
    <row r="232" spans="1:18">
      <c r="A232" s="75"/>
      <c r="B232" s="75"/>
      <c r="C232" s="75"/>
      <c r="D232" s="76">
        <f t="shared" si="50"/>
        <v>0</v>
      </c>
      <c r="E232" s="76">
        <f t="shared" si="51"/>
        <v>0</v>
      </c>
      <c r="F232" s="41">
        <f t="shared" si="52"/>
        <v>0</v>
      </c>
      <c r="G232" s="41">
        <f t="shared" si="53"/>
        <v>0</v>
      </c>
      <c r="H232" s="41">
        <f t="shared" si="54"/>
        <v>0</v>
      </c>
      <c r="I232" s="41">
        <f t="shared" si="55"/>
        <v>0</v>
      </c>
      <c r="J232" s="41">
        <f t="shared" si="56"/>
        <v>0</v>
      </c>
      <c r="K232" s="41">
        <f t="shared" si="57"/>
        <v>0</v>
      </c>
      <c r="L232" s="41">
        <f t="shared" si="58"/>
        <v>0</v>
      </c>
      <c r="M232" s="41">
        <f t="shared" ca="1" si="59"/>
        <v>0.36737385867677419</v>
      </c>
      <c r="N232" s="41">
        <f t="shared" ca="1" si="60"/>
        <v>0</v>
      </c>
      <c r="O232" s="88">
        <f t="shared" ca="1" si="61"/>
        <v>0</v>
      </c>
      <c r="P232" s="41">
        <f t="shared" ca="1" si="62"/>
        <v>0</v>
      </c>
      <c r="Q232" s="41">
        <f t="shared" ca="1" si="63"/>
        <v>0</v>
      </c>
      <c r="R232" s="25">
        <f t="shared" ca="1" si="64"/>
        <v>-0.36737385867677419</v>
      </c>
    </row>
    <row r="233" spans="1:18">
      <c r="A233" s="75"/>
      <c r="B233" s="75"/>
      <c r="C233" s="75"/>
      <c r="D233" s="76">
        <f t="shared" si="50"/>
        <v>0</v>
      </c>
      <c r="E233" s="76">
        <f t="shared" si="51"/>
        <v>0</v>
      </c>
      <c r="F233" s="41">
        <f t="shared" si="52"/>
        <v>0</v>
      </c>
      <c r="G233" s="41">
        <f t="shared" si="53"/>
        <v>0</v>
      </c>
      <c r="H233" s="41">
        <f t="shared" si="54"/>
        <v>0</v>
      </c>
      <c r="I233" s="41">
        <f t="shared" si="55"/>
        <v>0</v>
      </c>
      <c r="J233" s="41">
        <f t="shared" si="56"/>
        <v>0</v>
      </c>
      <c r="K233" s="41">
        <f t="shared" si="57"/>
        <v>0</v>
      </c>
      <c r="L233" s="41">
        <f t="shared" si="58"/>
        <v>0</v>
      </c>
      <c r="M233" s="41">
        <f t="shared" ca="1" si="59"/>
        <v>0.36737385867677419</v>
      </c>
      <c r="N233" s="41">
        <f t="shared" ca="1" si="60"/>
        <v>0</v>
      </c>
      <c r="O233" s="88">
        <f t="shared" ca="1" si="61"/>
        <v>0</v>
      </c>
      <c r="P233" s="41">
        <f t="shared" ca="1" si="62"/>
        <v>0</v>
      </c>
      <c r="Q233" s="41">
        <f t="shared" ca="1" si="63"/>
        <v>0</v>
      </c>
      <c r="R233" s="25">
        <f t="shared" ca="1" si="64"/>
        <v>-0.36737385867677419</v>
      </c>
    </row>
    <row r="234" spans="1:18">
      <c r="A234" s="75"/>
      <c r="B234" s="75"/>
      <c r="C234" s="75"/>
      <c r="D234" s="76">
        <f t="shared" si="50"/>
        <v>0</v>
      </c>
      <c r="E234" s="76">
        <f t="shared" si="51"/>
        <v>0</v>
      </c>
      <c r="F234" s="41">
        <f t="shared" si="52"/>
        <v>0</v>
      </c>
      <c r="G234" s="41">
        <f t="shared" si="53"/>
        <v>0</v>
      </c>
      <c r="H234" s="41">
        <f t="shared" si="54"/>
        <v>0</v>
      </c>
      <c r="I234" s="41">
        <f t="shared" si="55"/>
        <v>0</v>
      </c>
      <c r="J234" s="41">
        <f t="shared" si="56"/>
        <v>0</v>
      </c>
      <c r="K234" s="41">
        <f t="shared" si="57"/>
        <v>0</v>
      </c>
      <c r="L234" s="41">
        <f t="shared" si="58"/>
        <v>0</v>
      </c>
      <c r="M234" s="41">
        <f t="shared" ca="1" si="59"/>
        <v>0.36737385867677419</v>
      </c>
      <c r="N234" s="41">
        <f t="shared" ca="1" si="60"/>
        <v>0</v>
      </c>
      <c r="O234" s="88">
        <f t="shared" ca="1" si="61"/>
        <v>0</v>
      </c>
      <c r="P234" s="41">
        <f t="shared" ca="1" si="62"/>
        <v>0</v>
      </c>
      <c r="Q234" s="41">
        <f t="shared" ca="1" si="63"/>
        <v>0</v>
      </c>
      <c r="R234" s="25">
        <f t="shared" ca="1" si="64"/>
        <v>-0.36737385867677419</v>
      </c>
    </row>
    <row r="235" spans="1:18">
      <c r="A235" s="75"/>
      <c r="B235" s="75"/>
      <c r="C235" s="75"/>
      <c r="D235" s="76">
        <f t="shared" si="50"/>
        <v>0</v>
      </c>
      <c r="E235" s="76">
        <f t="shared" si="51"/>
        <v>0</v>
      </c>
      <c r="F235" s="41">
        <f t="shared" si="52"/>
        <v>0</v>
      </c>
      <c r="G235" s="41">
        <f t="shared" si="53"/>
        <v>0</v>
      </c>
      <c r="H235" s="41">
        <f t="shared" si="54"/>
        <v>0</v>
      </c>
      <c r="I235" s="41">
        <f t="shared" si="55"/>
        <v>0</v>
      </c>
      <c r="J235" s="41">
        <f t="shared" si="56"/>
        <v>0</v>
      </c>
      <c r="K235" s="41">
        <f t="shared" si="57"/>
        <v>0</v>
      </c>
      <c r="L235" s="41">
        <f t="shared" si="58"/>
        <v>0</v>
      </c>
      <c r="M235" s="41">
        <f t="shared" ca="1" si="59"/>
        <v>0.36737385867677419</v>
      </c>
      <c r="N235" s="41">
        <f t="shared" ca="1" si="60"/>
        <v>0</v>
      </c>
      <c r="O235" s="88">
        <f t="shared" ca="1" si="61"/>
        <v>0</v>
      </c>
      <c r="P235" s="41">
        <f t="shared" ca="1" si="62"/>
        <v>0</v>
      </c>
      <c r="Q235" s="41">
        <f t="shared" ca="1" si="63"/>
        <v>0</v>
      </c>
      <c r="R235" s="25">
        <f t="shared" ca="1" si="64"/>
        <v>-0.36737385867677419</v>
      </c>
    </row>
    <row r="236" spans="1:18">
      <c r="A236" s="75"/>
      <c r="B236" s="75"/>
      <c r="C236" s="75"/>
      <c r="D236" s="76">
        <f t="shared" si="50"/>
        <v>0</v>
      </c>
      <c r="E236" s="76">
        <f t="shared" si="51"/>
        <v>0</v>
      </c>
      <c r="F236" s="41">
        <f t="shared" si="52"/>
        <v>0</v>
      </c>
      <c r="G236" s="41">
        <f t="shared" si="53"/>
        <v>0</v>
      </c>
      <c r="H236" s="41">
        <f t="shared" si="54"/>
        <v>0</v>
      </c>
      <c r="I236" s="41">
        <f t="shared" si="55"/>
        <v>0</v>
      </c>
      <c r="J236" s="41">
        <f t="shared" si="56"/>
        <v>0</v>
      </c>
      <c r="K236" s="41">
        <f t="shared" si="57"/>
        <v>0</v>
      </c>
      <c r="L236" s="41">
        <f t="shared" si="58"/>
        <v>0</v>
      </c>
      <c r="M236" s="41">
        <f t="shared" ca="1" si="59"/>
        <v>0.36737385867677419</v>
      </c>
      <c r="N236" s="41">
        <f t="shared" ca="1" si="60"/>
        <v>0</v>
      </c>
      <c r="O236" s="88">
        <f t="shared" ca="1" si="61"/>
        <v>0</v>
      </c>
      <c r="P236" s="41">
        <f t="shared" ca="1" si="62"/>
        <v>0</v>
      </c>
      <c r="Q236" s="41">
        <f t="shared" ca="1" si="63"/>
        <v>0</v>
      </c>
      <c r="R236" s="25">
        <f t="shared" ca="1" si="64"/>
        <v>-0.36737385867677419</v>
      </c>
    </row>
    <row r="237" spans="1:18">
      <c r="A237" s="75"/>
      <c r="B237" s="75"/>
      <c r="C237" s="75"/>
      <c r="D237" s="76">
        <f t="shared" si="50"/>
        <v>0</v>
      </c>
      <c r="E237" s="76">
        <f t="shared" si="51"/>
        <v>0</v>
      </c>
      <c r="F237" s="41">
        <f t="shared" si="52"/>
        <v>0</v>
      </c>
      <c r="G237" s="41">
        <f t="shared" si="53"/>
        <v>0</v>
      </c>
      <c r="H237" s="41">
        <f t="shared" si="54"/>
        <v>0</v>
      </c>
      <c r="I237" s="41">
        <f t="shared" si="55"/>
        <v>0</v>
      </c>
      <c r="J237" s="41">
        <f t="shared" si="56"/>
        <v>0</v>
      </c>
      <c r="K237" s="41">
        <f t="shared" si="57"/>
        <v>0</v>
      </c>
      <c r="L237" s="41">
        <f t="shared" si="58"/>
        <v>0</v>
      </c>
      <c r="M237" s="41">
        <f t="shared" ca="1" si="59"/>
        <v>0.36737385867677419</v>
      </c>
      <c r="N237" s="41">
        <f t="shared" ca="1" si="60"/>
        <v>0</v>
      </c>
      <c r="O237" s="88">
        <f t="shared" ca="1" si="61"/>
        <v>0</v>
      </c>
      <c r="P237" s="41">
        <f t="shared" ca="1" si="62"/>
        <v>0</v>
      </c>
      <c r="Q237" s="41">
        <f t="shared" ca="1" si="63"/>
        <v>0</v>
      </c>
      <c r="R237" s="25">
        <f t="shared" ca="1" si="64"/>
        <v>-0.36737385867677419</v>
      </c>
    </row>
    <row r="238" spans="1:18">
      <c r="A238" s="75"/>
      <c r="B238" s="75"/>
      <c r="C238" s="75"/>
      <c r="D238" s="76">
        <f t="shared" si="50"/>
        <v>0</v>
      </c>
      <c r="E238" s="76">
        <f t="shared" si="51"/>
        <v>0</v>
      </c>
      <c r="F238" s="41">
        <f t="shared" si="52"/>
        <v>0</v>
      </c>
      <c r="G238" s="41">
        <f t="shared" si="53"/>
        <v>0</v>
      </c>
      <c r="H238" s="41">
        <f t="shared" si="54"/>
        <v>0</v>
      </c>
      <c r="I238" s="41">
        <f t="shared" si="55"/>
        <v>0</v>
      </c>
      <c r="J238" s="41">
        <f t="shared" si="56"/>
        <v>0</v>
      </c>
      <c r="K238" s="41">
        <f t="shared" si="57"/>
        <v>0</v>
      </c>
      <c r="L238" s="41">
        <f t="shared" si="58"/>
        <v>0</v>
      </c>
      <c r="M238" s="41">
        <f t="shared" ca="1" si="59"/>
        <v>0.36737385867677419</v>
      </c>
      <c r="N238" s="41">
        <f t="shared" ca="1" si="60"/>
        <v>0</v>
      </c>
      <c r="O238" s="88">
        <f t="shared" ca="1" si="61"/>
        <v>0</v>
      </c>
      <c r="P238" s="41">
        <f t="shared" ca="1" si="62"/>
        <v>0</v>
      </c>
      <c r="Q238" s="41">
        <f t="shared" ca="1" si="63"/>
        <v>0</v>
      </c>
      <c r="R238" s="25">
        <f t="shared" ca="1" si="64"/>
        <v>-0.36737385867677419</v>
      </c>
    </row>
    <row r="239" spans="1:18">
      <c r="A239" s="75"/>
      <c r="B239" s="75"/>
      <c r="C239" s="75"/>
      <c r="D239" s="76">
        <f t="shared" si="50"/>
        <v>0</v>
      </c>
      <c r="E239" s="76">
        <f t="shared" si="51"/>
        <v>0</v>
      </c>
      <c r="F239" s="41">
        <f t="shared" si="52"/>
        <v>0</v>
      </c>
      <c r="G239" s="41">
        <f t="shared" si="53"/>
        <v>0</v>
      </c>
      <c r="H239" s="41">
        <f t="shared" si="54"/>
        <v>0</v>
      </c>
      <c r="I239" s="41">
        <f t="shared" si="55"/>
        <v>0</v>
      </c>
      <c r="J239" s="41">
        <f t="shared" si="56"/>
        <v>0</v>
      </c>
      <c r="K239" s="41">
        <f t="shared" si="57"/>
        <v>0</v>
      </c>
      <c r="L239" s="41">
        <f t="shared" si="58"/>
        <v>0</v>
      </c>
      <c r="M239" s="41">
        <f t="shared" ca="1" si="59"/>
        <v>0.36737385867677419</v>
      </c>
      <c r="N239" s="41">
        <f t="shared" ca="1" si="60"/>
        <v>0</v>
      </c>
      <c r="O239" s="88">
        <f t="shared" ca="1" si="61"/>
        <v>0</v>
      </c>
      <c r="P239" s="41">
        <f t="shared" ca="1" si="62"/>
        <v>0</v>
      </c>
      <c r="Q239" s="41">
        <f t="shared" ca="1" si="63"/>
        <v>0</v>
      </c>
      <c r="R239" s="25">
        <f t="shared" ca="1" si="64"/>
        <v>-0.36737385867677419</v>
      </c>
    </row>
    <row r="240" spans="1:18">
      <c r="A240" s="75"/>
      <c r="B240" s="75"/>
      <c r="C240" s="75"/>
      <c r="D240" s="76">
        <f t="shared" si="50"/>
        <v>0</v>
      </c>
      <c r="E240" s="76">
        <f t="shared" si="51"/>
        <v>0</v>
      </c>
      <c r="F240" s="41">
        <f t="shared" si="52"/>
        <v>0</v>
      </c>
      <c r="G240" s="41">
        <f t="shared" si="53"/>
        <v>0</v>
      </c>
      <c r="H240" s="41">
        <f t="shared" si="54"/>
        <v>0</v>
      </c>
      <c r="I240" s="41">
        <f t="shared" si="55"/>
        <v>0</v>
      </c>
      <c r="J240" s="41">
        <f t="shared" si="56"/>
        <v>0</v>
      </c>
      <c r="K240" s="41">
        <f t="shared" si="57"/>
        <v>0</v>
      </c>
      <c r="L240" s="41">
        <f t="shared" si="58"/>
        <v>0</v>
      </c>
      <c r="M240" s="41">
        <f t="shared" ca="1" si="59"/>
        <v>0.36737385867677419</v>
      </c>
      <c r="N240" s="41">
        <f t="shared" ca="1" si="60"/>
        <v>0</v>
      </c>
      <c r="O240" s="88">
        <f t="shared" ca="1" si="61"/>
        <v>0</v>
      </c>
      <c r="P240" s="41">
        <f t="shared" ca="1" si="62"/>
        <v>0</v>
      </c>
      <c r="Q240" s="41">
        <f t="shared" ca="1" si="63"/>
        <v>0</v>
      </c>
      <c r="R240" s="25">
        <f t="shared" ca="1" si="64"/>
        <v>-0.36737385867677419</v>
      </c>
    </row>
    <row r="241" spans="1:18">
      <c r="A241" s="75"/>
      <c r="B241" s="75"/>
      <c r="C241" s="75"/>
      <c r="D241" s="76">
        <f t="shared" si="50"/>
        <v>0</v>
      </c>
      <c r="E241" s="76">
        <f t="shared" si="51"/>
        <v>0</v>
      </c>
      <c r="F241" s="41">
        <f t="shared" si="52"/>
        <v>0</v>
      </c>
      <c r="G241" s="41">
        <f t="shared" si="53"/>
        <v>0</v>
      </c>
      <c r="H241" s="41">
        <f t="shared" si="54"/>
        <v>0</v>
      </c>
      <c r="I241" s="41">
        <f t="shared" si="55"/>
        <v>0</v>
      </c>
      <c r="J241" s="41">
        <f t="shared" si="56"/>
        <v>0</v>
      </c>
      <c r="K241" s="41">
        <f t="shared" si="57"/>
        <v>0</v>
      </c>
      <c r="L241" s="41">
        <f t="shared" si="58"/>
        <v>0</v>
      </c>
      <c r="M241" s="41">
        <f t="shared" ca="1" si="59"/>
        <v>0.36737385867677419</v>
      </c>
      <c r="N241" s="41">
        <f t="shared" ca="1" si="60"/>
        <v>0</v>
      </c>
      <c r="O241" s="88">
        <f t="shared" ca="1" si="61"/>
        <v>0</v>
      </c>
      <c r="P241" s="41">
        <f t="shared" ca="1" si="62"/>
        <v>0</v>
      </c>
      <c r="Q241" s="41">
        <f t="shared" ca="1" si="63"/>
        <v>0</v>
      </c>
      <c r="R241" s="25">
        <f t="shared" ca="1" si="64"/>
        <v>-0.36737385867677419</v>
      </c>
    </row>
    <row r="242" spans="1:18">
      <c r="A242" s="75"/>
      <c r="B242" s="75"/>
      <c r="C242" s="75"/>
      <c r="D242" s="76">
        <f t="shared" si="50"/>
        <v>0</v>
      </c>
      <c r="E242" s="76">
        <f t="shared" si="51"/>
        <v>0</v>
      </c>
      <c r="F242" s="41">
        <f t="shared" si="52"/>
        <v>0</v>
      </c>
      <c r="G242" s="41">
        <f t="shared" si="53"/>
        <v>0</v>
      </c>
      <c r="H242" s="41">
        <f t="shared" si="54"/>
        <v>0</v>
      </c>
      <c r="I242" s="41">
        <f t="shared" si="55"/>
        <v>0</v>
      </c>
      <c r="J242" s="41">
        <f t="shared" si="56"/>
        <v>0</v>
      </c>
      <c r="K242" s="41">
        <f t="shared" si="57"/>
        <v>0</v>
      </c>
      <c r="L242" s="41">
        <f t="shared" si="58"/>
        <v>0</v>
      </c>
      <c r="M242" s="41">
        <f t="shared" ca="1" si="59"/>
        <v>0.36737385867677419</v>
      </c>
      <c r="N242" s="41">
        <f t="shared" ca="1" si="60"/>
        <v>0</v>
      </c>
      <c r="O242" s="88">
        <f t="shared" ca="1" si="61"/>
        <v>0</v>
      </c>
      <c r="P242" s="41">
        <f t="shared" ca="1" si="62"/>
        <v>0</v>
      </c>
      <c r="Q242" s="41">
        <f t="shared" ca="1" si="63"/>
        <v>0</v>
      </c>
      <c r="R242" s="25">
        <f t="shared" ca="1" si="64"/>
        <v>-0.36737385867677419</v>
      </c>
    </row>
    <row r="243" spans="1:18">
      <c r="A243" s="75"/>
      <c r="B243" s="75"/>
      <c r="C243" s="75"/>
      <c r="D243" s="76">
        <f t="shared" si="50"/>
        <v>0</v>
      </c>
      <c r="E243" s="76">
        <f t="shared" si="51"/>
        <v>0</v>
      </c>
      <c r="F243" s="41">
        <f t="shared" si="52"/>
        <v>0</v>
      </c>
      <c r="G243" s="41">
        <f t="shared" si="53"/>
        <v>0</v>
      </c>
      <c r="H243" s="41">
        <f t="shared" si="54"/>
        <v>0</v>
      </c>
      <c r="I243" s="41">
        <f t="shared" si="55"/>
        <v>0</v>
      </c>
      <c r="J243" s="41">
        <f t="shared" si="56"/>
        <v>0</v>
      </c>
      <c r="K243" s="41">
        <f t="shared" si="57"/>
        <v>0</v>
      </c>
      <c r="L243" s="41">
        <f t="shared" si="58"/>
        <v>0</v>
      </c>
      <c r="M243" s="41">
        <f t="shared" ca="1" si="59"/>
        <v>0.36737385867677419</v>
      </c>
      <c r="N243" s="41">
        <f t="shared" ca="1" si="60"/>
        <v>0</v>
      </c>
      <c r="O243" s="88">
        <f t="shared" ca="1" si="61"/>
        <v>0</v>
      </c>
      <c r="P243" s="41">
        <f t="shared" ca="1" si="62"/>
        <v>0</v>
      </c>
      <c r="Q243" s="41">
        <f t="shared" ca="1" si="63"/>
        <v>0</v>
      </c>
      <c r="R243" s="25">
        <f t="shared" ca="1" si="64"/>
        <v>-0.36737385867677419</v>
      </c>
    </row>
    <row r="244" spans="1:18">
      <c r="A244" s="75"/>
      <c r="B244" s="75"/>
      <c r="C244" s="75"/>
      <c r="D244" s="76">
        <f t="shared" si="50"/>
        <v>0</v>
      </c>
      <c r="E244" s="76">
        <f t="shared" si="51"/>
        <v>0</v>
      </c>
      <c r="F244" s="41">
        <f t="shared" si="52"/>
        <v>0</v>
      </c>
      <c r="G244" s="41">
        <f t="shared" si="53"/>
        <v>0</v>
      </c>
      <c r="H244" s="41">
        <f t="shared" si="54"/>
        <v>0</v>
      </c>
      <c r="I244" s="41">
        <f t="shared" si="55"/>
        <v>0</v>
      </c>
      <c r="J244" s="41">
        <f t="shared" si="56"/>
        <v>0</v>
      </c>
      <c r="K244" s="41">
        <f t="shared" si="57"/>
        <v>0</v>
      </c>
      <c r="L244" s="41">
        <f t="shared" si="58"/>
        <v>0</v>
      </c>
      <c r="M244" s="41">
        <f t="shared" ca="1" si="59"/>
        <v>0.36737385867677419</v>
      </c>
      <c r="N244" s="41">
        <f t="shared" ca="1" si="60"/>
        <v>0</v>
      </c>
      <c r="O244" s="88">
        <f t="shared" ca="1" si="61"/>
        <v>0</v>
      </c>
      <c r="P244" s="41">
        <f t="shared" ca="1" si="62"/>
        <v>0</v>
      </c>
      <c r="Q244" s="41">
        <f t="shared" ca="1" si="63"/>
        <v>0</v>
      </c>
      <c r="R244" s="25">
        <f t="shared" ca="1" si="64"/>
        <v>-0.36737385867677419</v>
      </c>
    </row>
    <row r="245" spans="1:18">
      <c r="A245" s="75"/>
      <c r="B245" s="75"/>
      <c r="C245" s="75"/>
      <c r="D245" s="76">
        <f t="shared" si="50"/>
        <v>0</v>
      </c>
      <c r="E245" s="76">
        <f t="shared" si="51"/>
        <v>0</v>
      </c>
      <c r="F245" s="41">
        <f t="shared" si="52"/>
        <v>0</v>
      </c>
      <c r="G245" s="41">
        <f t="shared" si="53"/>
        <v>0</v>
      </c>
      <c r="H245" s="41">
        <f t="shared" si="54"/>
        <v>0</v>
      </c>
      <c r="I245" s="41">
        <f t="shared" si="55"/>
        <v>0</v>
      </c>
      <c r="J245" s="41">
        <f t="shared" si="56"/>
        <v>0</v>
      </c>
      <c r="K245" s="41">
        <f t="shared" si="57"/>
        <v>0</v>
      </c>
      <c r="L245" s="41">
        <f t="shared" si="58"/>
        <v>0</v>
      </c>
      <c r="M245" s="41">
        <f t="shared" ca="1" si="59"/>
        <v>0.36737385867677419</v>
      </c>
      <c r="N245" s="41">
        <f t="shared" ca="1" si="60"/>
        <v>0</v>
      </c>
      <c r="O245" s="88">
        <f t="shared" ca="1" si="61"/>
        <v>0</v>
      </c>
      <c r="P245" s="41">
        <f t="shared" ca="1" si="62"/>
        <v>0</v>
      </c>
      <c r="Q245" s="41">
        <f t="shared" ca="1" si="63"/>
        <v>0</v>
      </c>
      <c r="R245" s="25">
        <f t="shared" ca="1" si="64"/>
        <v>-0.36737385867677419</v>
      </c>
    </row>
    <row r="246" spans="1:18">
      <c r="A246" s="75"/>
      <c r="B246" s="75"/>
      <c r="C246" s="75"/>
      <c r="D246" s="76">
        <f t="shared" si="50"/>
        <v>0</v>
      </c>
      <c r="E246" s="76">
        <f t="shared" si="51"/>
        <v>0</v>
      </c>
      <c r="F246" s="41">
        <f t="shared" si="52"/>
        <v>0</v>
      </c>
      <c r="G246" s="41">
        <f t="shared" si="53"/>
        <v>0</v>
      </c>
      <c r="H246" s="41">
        <f t="shared" si="54"/>
        <v>0</v>
      </c>
      <c r="I246" s="41">
        <f t="shared" si="55"/>
        <v>0</v>
      </c>
      <c r="J246" s="41">
        <f t="shared" si="56"/>
        <v>0</v>
      </c>
      <c r="K246" s="41">
        <f t="shared" si="57"/>
        <v>0</v>
      </c>
      <c r="L246" s="41">
        <f t="shared" si="58"/>
        <v>0</v>
      </c>
      <c r="M246" s="41">
        <f t="shared" ca="1" si="59"/>
        <v>0.36737385867677419</v>
      </c>
      <c r="N246" s="41">
        <f t="shared" ca="1" si="60"/>
        <v>0</v>
      </c>
      <c r="O246" s="88">
        <f t="shared" ca="1" si="61"/>
        <v>0</v>
      </c>
      <c r="P246" s="41">
        <f t="shared" ca="1" si="62"/>
        <v>0</v>
      </c>
      <c r="Q246" s="41">
        <f t="shared" ca="1" si="63"/>
        <v>0</v>
      </c>
      <c r="R246" s="25">
        <f t="shared" ca="1" si="64"/>
        <v>-0.36737385867677419</v>
      </c>
    </row>
    <row r="247" spans="1:18">
      <c r="A247" s="75"/>
      <c r="B247" s="75"/>
      <c r="C247" s="75"/>
      <c r="D247" s="76">
        <f t="shared" si="50"/>
        <v>0</v>
      </c>
      <c r="E247" s="76">
        <f t="shared" si="51"/>
        <v>0</v>
      </c>
      <c r="F247" s="41">
        <f t="shared" si="52"/>
        <v>0</v>
      </c>
      <c r="G247" s="41">
        <f t="shared" si="53"/>
        <v>0</v>
      </c>
      <c r="H247" s="41">
        <f t="shared" si="54"/>
        <v>0</v>
      </c>
      <c r="I247" s="41">
        <f t="shared" si="55"/>
        <v>0</v>
      </c>
      <c r="J247" s="41">
        <f t="shared" si="56"/>
        <v>0</v>
      </c>
      <c r="K247" s="41">
        <f t="shared" si="57"/>
        <v>0</v>
      </c>
      <c r="L247" s="41">
        <f t="shared" si="58"/>
        <v>0</v>
      </c>
      <c r="M247" s="41">
        <f t="shared" ca="1" si="59"/>
        <v>0.36737385867677419</v>
      </c>
      <c r="N247" s="41">
        <f t="shared" ca="1" si="60"/>
        <v>0</v>
      </c>
      <c r="O247" s="88">
        <f t="shared" ca="1" si="61"/>
        <v>0</v>
      </c>
      <c r="P247" s="41">
        <f t="shared" ca="1" si="62"/>
        <v>0</v>
      </c>
      <c r="Q247" s="41">
        <f t="shared" ca="1" si="63"/>
        <v>0</v>
      </c>
      <c r="R247" s="25">
        <f t="shared" ca="1" si="64"/>
        <v>-0.36737385867677419</v>
      </c>
    </row>
    <row r="248" spans="1:18">
      <c r="A248" s="75"/>
      <c r="B248" s="75"/>
      <c r="C248" s="75"/>
      <c r="D248" s="76">
        <f t="shared" si="50"/>
        <v>0</v>
      </c>
      <c r="E248" s="76">
        <f t="shared" si="51"/>
        <v>0</v>
      </c>
      <c r="F248" s="41">
        <f t="shared" si="52"/>
        <v>0</v>
      </c>
      <c r="G248" s="41">
        <f t="shared" si="53"/>
        <v>0</v>
      </c>
      <c r="H248" s="41">
        <f t="shared" si="54"/>
        <v>0</v>
      </c>
      <c r="I248" s="41">
        <f t="shared" si="55"/>
        <v>0</v>
      </c>
      <c r="J248" s="41">
        <f t="shared" si="56"/>
        <v>0</v>
      </c>
      <c r="K248" s="41">
        <f t="shared" si="57"/>
        <v>0</v>
      </c>
      <c r="L248" s="41">
        <f t="shared" si="58"/>
        <v>0</v>
      </c>
      <c r="M248" s="41">
        <f t="shared" ca="1" si="59"/>
        <v>0.36737385867677419</v>
      </c>
      <c r="N248" s="41">
        <f t="shared" ca="1" si="60"/>
        <v>0</v>
      </c>
      <c r="O248" s="88">
        <f t="shared" ca="1" si="61"/>
        <v>0</v>
      </c>
      <c r="P248" s="41">
        <f t="shared" ca="1" si="62"/>
        <v>0</v>
      </c>
      <c r="Q248" s="41">
        <f t="shared" ca="1" si="63"/>
        <v>0</v>
      </c>
      <c r="R248" s="25">
        <f t="shared" ca="1" si="64"/>
        <v>-0.36737385867677419</v>
      </c>
    </row>
    <row r="249" spans="1:18">
      <c r="A249" s="75"/>
      <c r="B249" s="75"/>
      <c r="C249" s="75"/>
      <c r="D249" s="76">
        <f t="shared" si="50"/>
        <v>0</v>
      </c>
      <c r="E249" s="76">
        <f t="shared" si="51"/>
        <v>0</v>
      </c>
      <c r="F249" s="41">
        <f t="shared" si="52"/>
        <v>0</v>
      </c>
      <c r="G249" s="41">
        <f t="shared" si="53"/>
        <v>0</v>
      </c>
      <c r="H249" s="41">
        <f t="shared" si="54"/>
        <v>0</v>
      </c>
      <c r="I249" s="41">
        <f t="shared" si="55"/>
        <v>0</v>
      </c>
      <c r="J249" s="41">
        <f t="shared" si="56"/>
        <v>0</v>
      </c>
      <c r="K249" s="41">
        <f t="shared" si="57"/>
        <v>0</v>
      </c>
      <c r="L249" s="41">
        <f t="shared" si="58"/>
        <v>0</v>
      </c>
      <c r="M249" s="41">
        <f t="shared" ca="1" si="59"/>
        <v>0.36737385867677419</v>
      </c>
      <c r="N249" s="41">
        <f t="shared" ca="1" si="60"/>
        <v>0</v>
      </c>
      <c r="O249" s="88">
        <f t="shared" ca="1" si="61"/>
        <v>0</v>
      </c>
      <c r="P249" s="41">
        <f t="shared" ca="1" si="62"/>
        <v>0</v>
      </c>
      <c r="Q249" s="41">
        <f t="shared" ca="1" si="63"/>
        <v>0</v>
      </c>
      <c r="R249" s="25">
        <f t="shared" ca="1" si="64"/>
        <v>-0.36737385867677419</v>
      </c>
    </row>
    <row r="250" spans="1:18">
      <c r="A250" s="75"/>
      <c r="B250" s="75"/>
      <c r="C250" s="75"/>
      <c r="D250" s="76">
        <f t="shared" si="50"/>
        <v>0</v>
      </c>
      <c r="E250" s="76">
        <f t="shared" si="51"/>
        <v>0</v>
      </c>
      <c r="F250" s="41">
        <f t="shared" si="52"/>
        <v>0</v>
      </c>
      <c r="G250" s="41">
        <f t="shared" si="53"/>
        <v>0</v>
      </c>
      <c r="H250" s="41">
        <f t="shared" si="54"/>
        <v>0</v>
      </c>
      <c r="I250" s="41">
        <f t="shared" si="55"/>
        <v>0</v>
      </c>
      <c r="J250" s="41">
        <f t="shared" si="56"/>
        <v>0</v>
      </c>
      <c r="K250" s="41">
        <f t="shared" si="57"/>
        <v>0</v>
      </c>
      <c r="L250" s="41">
        <f t="shared" si="58"/>
        <v>0</v>
      </c>
      <c r="M250" s="41">
        <f t="shared" ca="1" si="59"/>
        <v>0.36737385867677419</v>
      </c>
      <c r="N250" s="41">
        <f t="shared" ca="1" si="60"/>
        <v>0</v>
      </c>
      <c r="O250" s="88">
        <f t="shared" ca="1" si="61"/>
        <v>0</v>
      </c>
      <c r="P250" s="41">
        <f t="shared" ca="1" si="62"/>
        <v>0</v>
      </c>
      <c r="Q250" s="41">
        <f t="shared" ca="1" si="63"/>
        <v>0</v>
      </c>
      <c r="R250" s="25">
        <f t="shared" ca="1" si="64"/>
        <v>-0.36737385867677419</v>
      </c>
    </row>
    <row r="251" spans="1:18">
      <c r="A251" s="75"/>
      <c r="B251" s="75"/>
      <c r="C251" s="75"/>
      <c r="D251" s="76">
        <f t="shared" si="50"/>
        <v>0</v>
      </c>
      <c r="E251" s="76">
        <f t="shared" si="51"/>
        <v>0</v>
      </c>
      <c r="F251" s="41">
        <f t="shared" si="52"/>
        <v>0</v>
      </c>
      <c r="G251" s="41">
        <f t="shared" si="53"/>
        <v>0</v>
      </c>
      <c r="H251" s="41">
        <f t="shared" si="54"/>
        <v>0</v>
      </c>
      <c r="I251" s="41">
        <f t="shared" si="55"/>
        <v>0</v>
      </c>
      <c r="J251" s="41">
        <f t="shared" si="56"/>
        <v>0</v>
      </c>
      <c r="K251" s="41">
        <f t="shared" si="57"/>
        <v>0</v>
      </c>
      <c r="L251" s="41">
        <f t="shared" si="58"/>
        <v>0</v>
      </c>
      <c r="M251" s="41">
        <f t="shared" ca="1" si="59"/>
        <v>0.36737385867677419</v>
      </c>
      <c r="N251" s="41">
        <f t="shared" ca="1" si="60"/>
        <v>0</v>
      </c>
      <c r="O251" s="88">
        <f t="shared" ca="1" si="61"/>
        <v>0</v>
      </c>
      <c r="P251" s="41">
        <f t="shared" ca="1" si="62"/>
        <v>0</v>
      </c>
      <c r="Q251" s="41">
        <f t="shared" ca="1" si="63"/>
        <v>0</v>
      </c>
      <c r="R251" s="25">
        <f t="shared" ca="1" si="64"/>
        <v>-0.36737385867677419</v>
      </c>
    </row>
    <row r="252" spans="1:18">
      <c r="A252" s="75"/>
      <c r="B252" s="75"/>
      <c r="C252" s="75"/>
      <c r="D252" s="76">
        <f t="shared" si="50"/>
        <v>0</v>
      </c>
      <c r="E252" s="76">
        <f t="shared" si="51"/>
        <v>0</v>
      </c>
      <c r="F252" s="41">
        <f t="shared" si="52"/>
        <v>0</v>
      </c>
      <c r="G252" s="41">
        <f t="shared" si="53"/>
        <v>0</v>
      </c>
      <c r="H252" s="41">
        <f t="shared" si="54"/>
        <v>0</v>
      </c>
      <c r="I252" s="41">
        <f t="shared" si="55"/>
        <v>0</v>
      </c>
      <c r="J252" s="41">
        <f t="shared" si="56"/>
        <v>0</v>
      </c>
      <c r="K252" s="41">
        <f t="shared" si="57"/>
        <v>0</v>
      </c>
      <c r="L252" s="41">
        <f t="shared" si="58"/>
        <v>0</v>
      </c>
      <c r="M252" s="41">
        <f t="shared" ca="1" si="59"/>
        <v>0.36737385867677419</v>
      </c>
      <c r="N252" s="41">
        <f t="shared" ca="1" si="60"/>
        <v>0</v>
      </c>
      <c r="O252" s="88">
        <f t="shared" ca="1" si="61"/>
        <v>0</v>
      </c>
      <c r="P252" s="41">
        <f t="shared" ca="1" si="62"/>
        <v>0</v>
      </c>
      <c r="Q252" s="41">
        <f t="shared" ca="1" si="63"/>
        <v>0</v>
      </c>
      <c r="R252" s="25">
        <f t="shared" ca="1" si="64"/>
        <v>-0.36737385867677419</v>
      </c>
    </row>
    <row r="253" spans="1:18">
      <c r="A253" s="75"/>
      <c r="B253" s="75"/>
      <c r="C253" s="75"/>
      <c r="D253" s="76">
        <f t="shared" si="50"/>
        <v>0</v>
      </c>
      <c r="E253" s="76">
        <f t="shared" si="51"/>
        <v>0</v>
      </c>
      <c r="F253" s="41">
        <f t="shared" si="52"/>
        <v>0</v>
      </c>
      <c r="G253" s="41">
        <f t="shared" si="53"/>
        <v>0</v>
      </c>
      <c r="H253" s="41">
        <f t="shared" si="54"/>
        <v>0</v>
      </c>
      <c r="I253" s="41">
        <f t="shared" si="55"/>
        <v>0</v>
      </c>
      <c r="J253" s="41">
        <f t="shared" si="56"/>
        <v>0</v>
      </c>
      <c r="K253" s="41">
        <f t="shared" si="57"/>
        <v>0</v>
      </c>
      <c r="L253" s="41">
        <f t="shared" si="58"/>
        <v>0</v>
      </c>
      <c r="M253" s="41">
        <f t="shared" ca="1" si="59"/>
        <v>0.36737385867677419</v>
      </c>
      <c r="N253" s="41">
        <f t="shared" ca="1" si="60"/>
        <v>0</v>
      </c>
      <c r="O253" s="88">
        <f t="shared" ca="1" si="61"/>
        <v>0</v>
      </c>
      <c r="P253" s="41">
        <f t="shared" ca="1" si="62"/>
        <v>0</v>
      </c>
      <c r="Q253" s="41">
        <f t="shared" ca="1" si="63"/>
        <v>0</v>
      </c>
      <c r="R253" s="25">
        <f t="shared" ca="1" si="64"/>
        <v>-0.36737385867677419</v>
      </c>
    </row>
    <row r="254" spans="1:18">
      <c r="A254" s="75"/>
      <c r="B254" s="75"/>
      <c r="C254" s="75"/>
      <c r="D254" s="76">
        <f t="shared" si="50"/>
        <v>0</v>
      </c>
      <c r="E254" s="76">
        <f t="shared" si="51"/>
        <v>0</v>
      </c>
      <c r="F254" s="41">
        <f t="shared" si="52"/>
        <v>0</v>
      </c>
      <c r="G254" s="41">
        <f t="shared" si="53"/>
        <v>0</v>
      </c>
      <c r="H254" s="41">
        <f t="shared" si="54"/>
        <v>0</v>
      </c>
      <c r="I254" s="41">
        <f t="shared" si="55"/>
        <v>0</v>
      </c>
      <c r="J254" s="41">
        <f t="shared" si="56"/>
        <v>0</v>
      </c>
      <c r="K254" s="41">
        <f t="shared" si="57"/>
        <v>0</v>
      </c>
      <c r="L254" s="41">
        <f t="shared" si="58"/>
        <v>0</v>
      </c>
      <c r="M254" s="41">
        <f t="shared" ca="1" si="59"/>
        <v>0.36737385867677419</v>
      </c>
      <c r="N254" s="41">
        <f t="shared" ca="1" si="60"/>
        <v>0</v>
      </c>
      <c r="O254" s="88">
        <f t="shared" ca="1" si="61"/>
        <v>0</v>
      </c>
      <c r="P254" s="41">
        <f t="shared" ca="1" si="62"/>
        <v>0</v>
      </c>
      <c r="Q254" s="41">
        <f t="shared" ca="1" si="63"/>
        <v>0</v>
      </c>
      <c r="R254" s="25">
        <f t="shared" ca="1" si="64"/>
        <v>-0.36737385867677419</v>
      </c>
    </row>
    <row r="255" spans="1:18">
      <c r="A255" s="75"/>
      <c r="B255" s="75"/>
      <c r="C255" s="75"/>
      <c r="D255" s="76">
        <f t="shared" si="50"/>
        <v>0</v>
      </c>
      <c r="E255" s="76">
        <f t="shared" si="51"/>
        <v>0</v>
      </c>
      <c r="F255" s="41">
        <f t="shared" si="52"/>
        <v>0</v>
      </c>
      <c r="G255" s="41">
        <f t="shared" si="53"/>
        <v>0</v>
      </c>
      <c r="H255" s="41">
        <f t="shared" si="54"/>
        <v>0</v>
      </c>
      <c r="I255" s="41">
        <f t="shared" si="55"/>
        <v>0</v>
      </c>
      <c r="J255" s="41">
        <f t="shared" si="56"/>
        <v>0</v>
      </c>
      <c r="K255" s="41">
        <f t="shared" si="57"/>
        <v>0</v>
      </c>
      <c r="L255" s="41">
        <f t="shared" si="58"/>
        <v>0</v>
      </c>
      <c r="M255" s="41">
        <f t="shared" ca="1" si="59"/>
        <v>0.36737385867677419</v>
      </c>
      <c r="N255" s="41">
        <f t="shared" ca="1" si="60"/>
        <v>0</v>
      </c>
      <c r="O255" s="88">
        <f t="shared" ca="1" si="61"/>
        <v>0</v>
      </c>
      <c r="P255" s="41">
        <f t="shared" ca="1" si="62"/>
        <v>0</v>
      </c>
      <c r="Q255" s="41">
        <f t="shared" ca="1" si="63"/>
        <v>0</v>
      </c>
      <c r="R255" s="25">
        <f t="shared" ca="1" si="64"/>
        <v>-0.36737385867677419</v>
      </c>
    </row>
    <row r="256" spans="1:18">
      <c r="A256" s="75"/>
      <c r="B256" s="75"/>
      <c r="C256" s="75"/>
      <c r="D256" s="76">
        <f t="shared" si="50"/>
        <v>0</v>
      </c>
      <c r="E256" s="76">
        <f t="shared" si="51"/>
        <v>0</v>
      </c>
      <c r="F256" s="41">
        <f t="shared" si="52"/>
        <v>0</v>
      </c>
      <c r="G256" s="41">
        <f t="shared" si="53"/>
        <v>0</v>
      </c>
      <c r="H256" s="41">
        <f t="shared" si="54"/>
        <v>0</v>
      </c>
      <c r="I256" s="41">
        <f t="shared" si="55"/>
        <v>0</v>
      </c>
      <c r="J256" s="41">
        <f t="shared" si="56"/>
        <v>0</v>
      </c>
      <c r="K256" s="41">
        <f t="shared" si="57"/>
        <v>0</v>
      </c>
      <c r="L256" s="41">
        <f t="shared" si="58"/>
        <v>0</v>
      </c>
      <c r="M256" s="41">
        <f t="shared" ca="1" si="59"/>
        <v>0.36737385867677419</v>
      </c>
      <c r="N256" s="41">
        <f t="shared" ca="1" si="60"/>
        <v>0</v>
      </c>
      <c r="O256" s="88">
        <f t="shared" ca="1" si="61"/>
        <v>0</v>
      </c>
      <c r="P256" s="41">
        <f t="shared" ca="1" si="62"/>
        <v>0</v>
      </c>
      <c r="Q256" s="41">
        <f t="shared" ca="1" si="63"/>
        <v>0</v>
      </c>
      <c r="R256" s="25">
        <f t="shared" ca="1" si="64"/>
        <v>-0.36737385867677419</v>
      </c>
    </row>
    <row r="257" spans="1:18">
      <c r="A257" s="75"/>
      <c r="B257" s="75"/>
      <c r="C257" s="75"/>
      <c r="D257" s="76">
        <f t="shared" si="50"/>
        <v>0</v>
      </c>
      <c r="E257" s="76">
        <f t="shared" si="51"/>
        <v>0</v>
      </c>
      <c r="F257" s="41">
        <f t="shared" si="52"/>
        <v>0</v>
      </c>
      <c r="G257" s="41">
        <f t="shared" si="53"/>
        <v>0</v>
      </c>
      <c r="H257" s="41">
        <f t="shared" si="54"/>
        <v>0</v>
      </c>
      <c r="I257" s="41">
        <f t="shared" si="55"/>
        <v>0</v>
      </c>
      <c r="J257" s="41">
        <f t="shared" si="56"/>
        <v>0</v>
      </c>
      <c r="K257" s="41">
        <f t="shared" si="57"/>
        <v>0</v>
      </c>
      <c r="L257" s="41">
        <f t="shared" si="58"/>
        <v>0</v>
      </c>
      <c r="M257" s="41">
        <f t="shared" ca="1" si="59"/>
        <v>0.36737385867677419</v>
      </c>
      <c r="N257" s="41">
        <f t="shared" ca="1" si="60"/>
        <v>0</v>
      </c>
      <c r="O257" s="88">
        <f t="shared" ca="1" si="61"/>
        <v>0</v>
      </c>
      <c r="P257" s="41">
        <f t="shared" ca="1" si="62"/>
        <v>0</v>
      </c>
      <c r="Q257" s="41">
        <f t="shared" ca="1" si="63"/>
        <v>0</v>
      </c>
      <c r="R257" s="25">
        <f t="shared" ca="1" si="64"/>
        <v>-0.36737385867677419</v>
      </c>
    </row>
    <row r="258" spans="1:18">
      <c r="A258" s="75"/>
      <c r="B258" s="75"/>
      <c r="C258" s="75"/>
      <c r="D258" s="76">
        <f t="shared" si="50"/>
        <v>0</v>
      </c>
      <c r="E258" s="76">
        <f t="shared" si="51"/>
        <v>0</v>
      </c>
      <c r="F258" s="41">
        <f t="shared" si="52"/>
        <v>0</v>
      </c>
      <c r="G258" s="41">
        <f t="shared" si="53"/>
        <v>0</v>
      </c>
      <c r="H258" s="41">
        <f t="shared" si="54"/>
        <v>0</v>
      </c>
      <c r="I258" s="41">
        <f t="shared" si="55"/>
        <v>0</v>
      </c>
      <c r="J258" s="41">
        <f t="shared" si="56"/>
        <v>0</v>
      </c>
      <c r="K258" s="41">
        <f t="shared" si="57"/>
        <v>0</v>
      </c>
      <c r="L258" s="41">
        <f t="shared" si="58"/>
        <v>0</v>
      </c>
      <c r="M258" s="41">
        <f t="shared" ca="1" si="59"/>
        <v>0.36737385867677419</v>
      </c>
      <c r="N258" s="41">
        <f t="shared" ca="1" si="60"/>
        <v>0</v>
      </c>
      <c r="O258" s="88">
        <f t="shared" ca="1" si="61"/>
        <v>0</v>
      </c>
      <c r="P258" s="41">
        <f t="shared" ca="1" si="62"/>
        <v>0</v>
      </c>
      <c r="Q258" s="41">
        <f t="shared" ca="1" si="63"/>
        <v>0</v>
      </c>
      <c r="R258" s="25">
        <f t="shared" ca="1" si="64"/>
        <v>-0.36737385867677419</v>
      </c>
    </row>
    <row r="259" spans="1:18">
      <c r="A259" s="75"/>
      <c r="B259" s="75"/>
      <c r="C259" s="75"/>
      <c r="D259" s="76">
        <f t="shared" si="50"/>
        <v>0</v>
      </c>
      <c r="E259" s="76">
        <f t="shared" si="51"/>
        <v>0</v>
      </c>
      <c r="F259" s="41">
        <f t="shared" si="52"/>
        <v>0</v>
      </c>
      <c r="G259" s="41">
        <f t="shared" si="53"/>
        <v>0</v>
      </c>
      <c r="H259" s="41">
        <f t="shared" si="54"/>
        <v>0</v>
      </c>
      <c r="I259" s="41">
        <f t="shared" si="55"/>
        <v>0</v>
      </c>
      <c r="J259" s="41">
        <f t="shared" si="56"/>
        <v>0</v>
      </c>
      <c r="K259" s="41">
        <f t="shared" si="57"/>
        <v>0</v>
      </c>
      <c r="L259" s="41">
        <f t="shared" si="58"/>
        <v>0</v>
      </c>
      <c r="M259" s="41">
        <f t="shared" ca="1" si="59"/>
        <v>0.36737385867677419</v>
      </c>
      <c r="N259" s="41">
        <f t="shared" ca="1" si="60"/>
        <v>0</v>
      </c>
      <c r="O259" s="88">
        <f t="shared" ca="1" si="61"/>
        <v>0</v>
      </c>
      <c r="P259" s="41">
        <f t="shared" ca="1" si="62"/>
        <v>0</v>
      </c>
      <c r="Q259" s="41">
        <f t="shared" ca="1" si="63"/>
        <v>0</v>
      </c>
      <c r="R259" s="25">
        <f t="shared" ca="1" si="64"/>
        <v>-0.36737385867677419</v>
      </c>
    </row>
    <row r="260" spans="1:18">
      <c r="A260" s="75"/>
      <c r="B260" s="75"/>
      <c r="C260" s="75"/>
      <c r="D260" s="76">
        <f t="shared" si="50"/>
        <v>0</v>
      </c>
      <c r="E260" s="76">
        <f t="shared" si="51"/>
        <v>0</v>
      </c>
      <c r="F260" s="41">
        <f t="shared" si="52"/>
        <v>0</v>
      </c>
      <c r="G260" s="41">
        <f t="shared" si="53"/>
        <v>0</v>
      </c>
      <c r="H260" s="41">
        <f t="shared" si="54"/>
        <v>0</v>
      </c>
      <c r="I260" s="41">
        <f t="shared" si="55"/>
        <v>0</v>
      </c>
      <c r="J260" s="41">
        <f t="shared" si="56"/>
        <v>0</v>
      </c>
      <c r="K260" s="41">
        <f t="shared" si="57"/>
        <v>0</v>
      </c>
      <c r="L260" s="41">
        <f t="shared" si="58"/>
        <v>0</v>
      </c>
      <c r="M260" s="41">
        <f t="shared" ca="1" si="59"/>
        <v>0.36737385867677419</v>
      </c>
      <c r="N260" s="41">
        <f t="shared" ca="1" si="60"/>
        <v>0</v>
      </c>
      <c r="O260" s="88">
        <f t="shared" ca="1" si="61"/>
        <v>0</v>
      </c>
      <c r="P260" s="41">
        <f t="shared" ca="1" si="62"/>
        <v>0</v>
      </c>
      <c r="Q260" s="41">
        <f t="shared" ca="1" si="63"/>
        <v>0</v>
      </c>
      <c r="R260" s="25">
        <f t="shared" ca="1" si="64"/>
        <v>-0.36737385867677419</v>
      </c>
    </row>
    <row r="261" spans="1:18">
      <c r="A261" s="75"/>
      <c r="B261" s="75"/>
      <c r="C261" s="75"/>
      <c r="D261" s="76">
        <f t="shared" si="50"/>
        <v>0</v>
      </c>
      <c r="E261" s="76">
        <f t="shared" si="51"/>
        <v>0</v>
      </c>
      <c r="F261" s="41">
        <f t="shared" si="52"/>
        <v>0</v>
      </c>
      <c r="G261" s="41">
        <f t="shared" si="53"/>
        <v>0</v>
      </c>
      <c r="H261" s="41">
        <f t="shared" si="54"/>
        <v>0</v>
      </c>
      <c r="I261" s="41">
        <f t="shared" si="55"/>
        <v>0</v>
      </c>
      <c r="J261" s="41">
        <f t="shared" si="56"/>
        <v>0</v>
      </c>
      <c r="K261" s="41">
        <f t="shared" si="57"/>
        <v>0</v>
      </c>
      <c r="L261" s="41">
        <f t="shared" si="58"/>
        <v>0</v>
      </c>
      <c r="M261" s="41">
        <f t="shared" ca="1" si="59"/>
        <v>0.36737385867677419</v>
      </c>
      <c r="N261" s="41">
        <f t="shared" ca="1" si="60"/>
        <v>0</v>
      </c>
      <c r="O261" s="88">
        <f t="shared" ca="1" si="61"/>
        <v>0</v>
      </c>
      <c r="P261" s="41">
        <f t="shared" ca="1" si="62"/>
        <v>0</v>
      </c>
      <c r="Q261" s="41">
        <f t="shared" ca="1" si="63"/>
        <v>0</v>
      </c>
      <c r="R261" s="25">
        <f t="shared" ca="1" si="64"/>
        <v>-0.36737385867677419</v>
      </c>
    </row>
    <row r="262" spans="1:18">
      <c r="A262" s="75"/>
      <c r="B262" s="75"/>
      <c r="C262" s="75"/>
      <c r="D262" s="76">
        <f t="shared" si="50"/>
        <v>0</v>
      </c>
      <c r="E262" s="76">
        <f t="shared" si="51"/>
        <v>0</v>
      </c>
      <c r="F262" s="41">
        <f t="shared" si="52"/>
        <v>0</v>
      </c>
      <c r="G262" s="41">
        <f t="shared" si="53"/>
        <v>0</v>
      </c>
      <c r="H262" s="41">
        <f t="shared" si="54"/>
        <v>0</v>
      </c>
      <c r="I262" s="41">
        <f t="shared" si="55"/>
        <v>0</v>
      </c>
      <c r="J262" s="41">
        <f t="shared" si="56"/>
        <v>0</v>
      </c>
      <c r="K262" s="41">
        <f t="shared" si="57"/>
        <v>0</v>
      </c>
      <c r="L262" s="41">
        <f t="shared" si="58"/>
        <v>0</v>
      </c>
      <c r="M262" s="41">
        <f t="shared" ca="1" si="59"/>
        <v>0.36737385867677419</v>
      </c>
      <c r="N262" s="41">
        <f t="shared" ca="1" si="60"/>
        <v>0</v>
      </c>
      <c r="O262" s="88">
        <f t="shared" ca="1" si="61"/>
        <v>0</v>
      </c>
      <c r="P262" s="41">
        <f t="shared" ca="1" si="62"/>
        <v>0</v>
      </c>
      <c r="Q262" s="41">
        <f t="shared" ca="1" si="63"/>
        <v>0</v>
      </c>
      <c r="R262" s="25">
        <f t="shared" ca="1" si="64"/>
        <v>-0.36737385867677419</v>
      </c>
    </row>
    <row r="263" spans="1:18">
      <c r="A263" s="75"/>
      <c r="B263" s="75"/>
      <c r="C263" s="75"/>
      <c r="D263" s="76">
        <f t="shared" si="50"/>
        <v>0</v>
      </c>
      <c r="E263" s="76">
        <f t="shared" si="51"/>
        <v>0</v>
      </c>
      <c r="F263" s="41">
        <f t="shared" si="52"/>
        <v>0</v>
      </c>
      <c r="G263" s="41">
        <f t="shared" si="53"/>
        <v>0</v>
      </c>
      <c r="H263" s="41">
        <f t="shared" si="54"/>
        <v>0</v>
      </c>
      <c r="I263" s="41">
        <f t="shared" si="55"/>
        <v>0</v>
      </c>
      <c r="J263" s="41">
        <f t="shared" si="56"/>
        <v>0</v>
      </c>
      <c r="K263" s="41">
        <f t="shared" si="57"/>
        <v>0</v>
      </c>
      <c r="L263" s="41">
        <f t="shared" si="58"/>
        <v>0</v>
      </c>
      <c r="M263" s="41">
        <f t="shared" ca="1" si="59"/>
        <v>0.36737385867677419</v>
      </c>
      <c r="N263" s="41">
        <f t="shared" ca="1" si="60"/>
        <v>0</v>
      </c>
      <c r="O263" s="88">
        <f t="shared" ca="1" si="61"/>
        <v>0</v>
      </c>
      <c r="P263" s="41">
        <f t="shared" ca="1" si="62"/>
        <v>0</v>
      </c>
      <c r="Q263" s="41">
        <f t="shared" ca="1" si="63"/>
        <v>0</v>
      </c>
      <c r="R263" s="25">
        <f t="shared" ca="1" si="64"/>
        <v>-0.36737385867677419</v>
      </c>
    </row>
    <row r="264" spans="1:18">
      <c r="A264" s="75"/>
      <c r="B264" s="75"/>
      <c r="C264" s="75"/>
      <c r="D264" s="76">
        <f t="shared" si="50"/>
        <v>0</v>
      </c>
      <c r="E264" s="76">
        <f t="shared" si="51"/>
        <v>0</v>
      </c>
      <c r="F264" s="41">
        <f t="shared" si="52"/>
        <v>0</v>
      </c>
      <c r="G264" s="41">
        <f t="shared" si="53"/>
        <v>0</v>
      </c>
      <c r="H264" s="41">
        <f t="shared" si="54"/>
        <v>0</v>
      </c>
      <c r="I264" s="41">
        <f t="shared" si="55"/>
        <v>0</v>
      </c>
      <c r="J264" s="41">
        <f t="shared" si="56"/>
        <v>0</v>
      </c>
      <c r="K264" s="41">
        <f t="shared" si="57"/>
        <v>0</v>
      </c>
      <c r="L264" s="41">
        <f t="shared" si="58"/>
        <v>0</v>
      </c>
      <c r="M264" s="41">
        <f t="shared" ca="1" si="59"/>
        <v>0.36737385867677419</v>
      </c>
      <c r="N264" s="41">
        <f t="shared" ca="1" si="60"/>
        <v>0</v>
      </c>
      <c r="O264" s="88">
        <f t="shared" ca="1" si="61"/>
        <v>0</v>
      </c>
      <c r="P264" s="41">
        <f t="shared" ca="1" si="62"/>
        <v>0</v>
      </c>
      <c r="Q264" s="41">
        <f t="shared" ca="1" si="63"/>
        <v>0</v>
      </c>
      <c r="R264" s="25">
        <f t="shared" ca="1" si="64"/>
        <v>-0.36737385867677419</v>
      </c>
    </row>
    <row r="265" spans="1:18">
      <c r="A265" s="75"/>
      <c r="B265" s="75"/>
      <c r="C265" s="75"/>
      <c r="D265" s="76">
        <f t="shared" si="50"/>
        <v>0</v>
      </c>
      <c r="E265" s="76">
        <f t="shared" si="51"/>
        <v>0</v>
      </c>
      <c r="F265" s="41">
        <f t="shared" si="52"/>
        <v>0</v>
      </c>
      <c r="G265" s="41">
        <f t="shared" si="53"/>
        <v>0</v>
      </c>
      <c r="H265" s="41">
        <f t="shared" si="54"/>
        <v>0</v>
      </c>
      <c r="I265" s="41">
        <f t="shared" si="55"/>
        <v>0</v>
      </c>
      <c r="J265" s="41">
        <f t="shared" si="56"/>
        <v>0</v>
      </c>
      <c r="K265" s="41">
        <f t="shared" si="57"/>
        <v>0</v>
      </c>
      <c r="L265" s="41">
        <f t="shared" si="58"/>
        <v>0</v>
      </c>
      <c r="M265" s="41">
        <f t="shared" ca="1" si="59"/>
        <v>0.36737385867677419</v>
      </c>
      <c r="N265" s="41">
        <f t="shared" ca="1" si="60"/>
        <v>0</v>
      </c>
      <c r="O265" s="88">
        <f t="shared" ca="1" si="61"/>
        <v>0</v>
      </c>
      <c r="P265" s="41">
        <f t="shared" ca="1" si="62"/>
        <v>0</v>
      </c>
      <c r="Q265" s="41">
        <f t="shared" ca="1" si="63"/>
        <v>0</v>
      </c>
      <c r="R265" s="25">
        <f t="shared" ca="1" si="64"/>
        <v>-0.36737385867677419</v>
      </c>
    </row>
    <row r="266" spans="1:18">
      <c r="A266" s="75"/>
      <c r="B266" s="75"/>
      <c r="C266" s="75"/>
      <c r="D266" s="76">
        <f t="shared" si="50"/>
        <v>0</v>
      </c>
      <c r="E266" s="76">
        <f t="shared" si="51"/>
        <v>0</v>
      </c>
      <c r="F266" s="41">
        <f t="shared" si="52"/>
        <v>0</v>
      </c>
      <c r="G266" s="41">
        <f t="shared" si="53"/>
        <v>0</v>
      </c>
      <c r="H266" s="41">
        <f t="shared" si="54"/>
        <v>0</v>
      </c>
      <c r="I266" s="41">
        <f t="shared" si="55"/>
        <v>0</v>
      </c>
      <c r="J266" s="41">
        <f t="shared" si="56"/>
        <v>0</v>
      </c>
      <c r="K266" s="41">
        <f t="shared" si="57"/>
        <v>0</v>
      </c>
      <c r="L266" s="41">
        <f t="shared" si="58"/>
        <v>0</v>
      </c>
      <c r="M266" s="41">
        <f t="shared" ca="1" si="59"/>
        <v>0.36737385867677419</v>
      </c>
      <c r="N266" s="41">
        <f t="shared" ca="1" si="60"/>
        <v>0</v>
      </c>
      <c r="O266" s="88">
        <f t="shared" ca="1" si="61"/>
        <v>0</v>
      </c>
      <c r="P266" s="41">
        <f t="shared" ca="1" si="62"/>
        <v>0</v>
      </c>
      <c r="Q266" s="41">
        <f t="shared" ca="1" si="63"/>
        <v>0</v>
      </c>
      <c r="R266" s="25">
        <f t="shared" ca="1" si="64"/>
        <v>-0.36737385867677419</v>
      </c>
    </row>
    <row r="267" spans="1:18">
      <c r="A267" s="75"/>
      <c r="B267" s="75"/>
      <c r="C267" s="75"/>
      <c r="D267" s="76">
        <f t="shared" si="50"/>
        <v>0</v>
      </c>
      <c r="E267" s="76">
        <f t="shared" si="51"/>
        <v>0</v>
      </c>
      <c r="F267" s="41">
        <f t="shared" si="52"/>
        <v>0</v>
      </c>
      <c r="G267" s="41">
        <f t="shared" si="53"/>
        <v>0</v>
      </c>
      <c r="H267" s="41">
        <f t="shared" si="54"/>
        <v>0</v>
      </c>
      <c r="I267" s="41">
        <f t="shared" si="55"/>
        <v>0</v>
      </c>
      <c r="J267" s="41">
        <f t="shared" si="56"/>
        <v>0</v>
      </c>
      <c r="K267" s="41">
        <f t="shared" si="57"/>
        <v>0</v>
      </c>
      <c r="L267" s="41">
        <f t="shared" si="58"/>
        <v>0</v>
      </c>
      <c r="M267" s="41">
        <f t="shared" ca="1" si="59"/>
        <v>0.36737385867677419</v>
      </c>
      <c r="N267" s="41">
        <f t="shared" ca="1" si="60"/>
        <v>0</v>
      </c>
      <c r="O267" s="88">
        <f t="shared" ca="1" si="61"/>
        <v>0</v>
      </c>
      <c r="P267" s="41">
        <f t="shared" ca="1" si="62"/>
        <v>0</v>
      </c>
      <c r="Q267" s="41">
        <f t="shared" ca="1" si="63"/>
        <v>0</v>
      </c>
      <c r="R267" s="25">
        <f t="shared" ca="1" si="64"/>
        <v>-0.36737385867677419</v>
      </c>
    </row>
    <row r="268" spans="1:18">
      <c r="A268" s="75"/>
      <c r="B268" s="75"/>
      <c r="C268" s="75"/>
      <c r="D268" s="76">
        <f t="shared" si="50"/>
        <v>0</v>
      </c>
      <c r="E268" s="76">
        <f t="shared" si="51"/>
        <v>0</v>
      </c>
      <c r="F268" s="41">
        <f t="shared" si="52"/>
        <v>0</v>
      </c>
      <c r="G268" s="41">
        <f t="shared" si="53"/>
        <v>0</v>
      </c>
      <c r="H268" s="41">
        <f t="shared" si="54"/>
        <v>0</v>
      </c>
      <c r="I268" s="41">
        <f t="shared" si="55"/>
        <v>0</v>
      </c>
      <c r="J268" s="41">
        <f t="shared" si="56"/>
        <v>0</v>
      </c>
      <c r="K268" s="41">
        <f t="shared" si="57"/>
        <v>0</v>
      </c>
      <c r="L268" s="41">
        <f t="shared" si="58"/>
        <v>0</v>
      </c>
      <c r="M268" s="41">
        <f t="shared" ca="1" si="59"/>
        <v>0.36737385867677419</v>
      </c>
      <c r="N268" s="41">
        <f t="shared" ca="1" si="60"/>
        <v>0</v>
      </c>
      <c r="O268" s="88">
        <f t="shared" ca="1" si="61"/>
        <v>0</v>
      </c>
      <c r="P268" s="41">
        <f t="shared" ca="1" si="62"/>
        <v>0</v>
      </c>
      <c r="Q268" s="41">
        <f t="shared" ca="1" si="63"/>
        <v>0</v>
      </c>
      <c r="R268" s="25">
        <f t="shared" ca="1" si="64"/>
        <v>-0.36737385867677419</v>
      </c>
    </row>
    <row r="269" spans="1:18">
      <c r="A269" s="75"/>
      <c r="B269" s="75"/>
      <c r="C269" s="75"/>
      <c r="D269" s="76">
        <f t="shared" si="50"/>
        <v>0</v>
      </c>
      <c r="E269" s="76">
        <f t="shared" si="51"/>
        <v>0</v>
      </c>
      <c r="F269" s="41">
        <f t="shared" si="52"/>
        <v>0</v>
      </c>
      <c r="G269" s="41">
        <f t="shared" si="53"/>
        <v>0</v>
      </c>
      <c r="H269" s="41">
        <f t="shared" si="54"/>
        <v>0</v>
      </c>
      <c r="I269" s="41">
        <f t="shared" si="55"/>
        <v>0</v>
      </c>
      <c r="J269" s="41">
        <f t="shared" si="56"/>
        <v>0</v>
      </c>
      <c r="K269" s="41">
        <f t="shared" si="57"/>
        <v>0</v>
      </c>
      <c r="L269" s="41">
        <f t="shared" si="58"/>
        <v>0</v>
      </c>
      <c r="M269" s="41">
        <f t="shared" ca="1" si="59"/>
        <v>0.36737385867677419</v>
      </c>
      <c r="N269" s="41">
        <f t="shared" ca="1" si="60"/>
        <v>0</v>
      </c>
      <c r="O269" s="88">
        <f t="shared" ca="1" si="61"/>
        <v>0</v>
      </c>
      <c r="P269" s="41">
        <f t="shared" ca="1" si="62"/>
        <v>0</v>
      </c>
      <c r="Q269" s="41">
        <f t="shared" ca="1" si="63"/>
        <v>0</v>
      </c>
      <c r="R269" s="25">
        <f t="shared" ca="1" si="64"/>
        <v>-0.36737385867677419</v>
      </c>
    </row>
    <row r="270" spans="1:18">
      <c r="A270" s="75"/>
      <c r="B270" s="75"/>
      <c r="C270" s="75"/>
      <c r="D270" s="76">
        <f t="shared" si="50"/>
        <v>0</v>
      </c>
      <c r="E270" s="76">
        <f t="shared" si="51"/>
        <v>0</v>
      </c>
      <c r="F270" s="41">
        <f t="shared" si="52"/>
        <v>0</v>
      </c>
      <c r="G270" s="41">
        <f t="shared" si="53"/>
        <v>0</v>
      </c>
      <c r="H270" s="41">
        <f t="shared" si="54"/>
        <v>0</v>
      </c>
      <c r="I270" s="41">
        <f t="shared" si="55"/>
        <v>0</v>
      </c>
      <c r="J270" s="41">
        <f t="shared" si="56"/>
        <v>0</v>
      </c>
      <c r="K270" s="41">
        <f t="shared" si="57"/>
        <v>0</v>
      </c>
      <c r="L270" s="41">
        <f t="shared" si="58"/>
        <v>0</v>
      </c>
      <c r="M270" s="41">
        <f t="shared" ca="1" si="59"/>
        <v>0.36737385867677419</v>
      </c>
      <c r="N270" s="41">
        <f t="shared" ca="1" si="60"/>
        <v>0</v>
      </c>
      <c r="O270" s="88">
        <f t="shared" ca="1" si="61"/>
        <v>0</v>
      </c>
      <c r="P270" s="41">
        <f t="shared" ca="1" si="62"/>
        <v>0</v>
      </c>
      <c r="Q270" s="41">
        <f t="shared" ca="1" si="63"/>
        <v>0</v>
      </c>
      <c r="R270" s="25">
        <f t="shared" ca="1" si="64"/>
        <v>-0.36737385867677419</v>
      </c>
    </row>
    <row r="271" spans="1:18">
      <c r="A271" s="75"/>
      <c r="B271" s="75"/>
      <c r="C271" s="75"/>
      <c r="D271" s="76">
        <f t="shared" si="50"/>
        <v>0</v>
      </c>
      <c r="E271" s="76">
        <f t="shared" si="51"/>
        <v>0</v>
      </c>
      <c r="F271" s="41">
        <f t="shared" si="52"/>
        <v>0</v>
      </c>
      <c r="G271" s="41">
        <f t="shared" si="53"/>
        <v>0</v>
      </c>
      <c r="H271" s="41">
        <f t="shared" si="54"/>
        <v>0</v>
      </c>
      <c r="I271" s="41">
        <f t="shared" si="55"/>
        <v>0</v>
      </c>
      <c r="J271" s="41">
        <f t="shared" si="56"/>
        <v>0</v>
      </c>
      <c r="K271" s="41">
        <f t="shared" si="57"/>
        <v>0</v>
      </c>
      <c r="L271" s="41">
        <f t="shared" si="58"/>
        <v>0</v>
      </c>
      <c r="M271" s="41">
        <f t="shared" ca="1" si="59"/>
        <v>0.36737385867677419</v>
      </c>
      <c r="N271" s="41">
        <f t="shared" ca="1" si="60"/>
        <v>0</v>
      </c>
      <c r="O271" s="88">
        <f t="shared" ca="1" si="61"/>
        <v>0</v>
      </c>
      <c r="P271" s="41">
        <f t="shared" ca="1" si="62"/>
        <v>0</v>
      </c>
      <c r="Q271" s="41">
        <f t="shared" ca="1" si="63"/>
        <v>0</v>
      </c>
      <c r="R271" s="25">
        <f t="shared" ca="1" si="64"/>
        <v>-0.36737385867677419</v>
      </c>
    </row>
    <row r="272" spans="1:18">
      <c r="A272" s="75"/>
      <c r="B272" s="75"/>
      <c r="C272" s="75"/>
      <c r="D272" s="76">
        <f t="shared" si="50"/>
        <v>0</v>
      </c>
      <c r="E272" s="76">
        <f t="shared" si="51"/>
        <v>0</v>
      </c>
      <c r="F272" s="41">
        <f t="shared" si="52"/>
        <v>0</v>
      </c>
      <c r="G272" s="41">
        <f t="shared" si="53"/>
        <v>0</v>
      </c>
      <c r="H272" s="41">
        <f t="shared" si="54"/>
        <v>0</v>
      </c>
      <c r="I272" s="41">
        <f t="shared" si="55"/>
        <v>0</v>
      </c>
      <c r="J272" s="41">
        <f t="shared" si="56"/>
        <v>0</v>
      </c>
      <c r="K272" s="41">
        <f t="shared" si="57"/>
        <v>0</v>
      </c>
      <c r="L272" s="41">
        <f t="shared" si="58"/>
        <v>0</v>
      </c>
      <c r="M272" s="41">
        <f t="shared" ca="1" si="59"/>
        <v>0.36737385867677419</v>
      </c>
      <c r="N272" s="41">
        <f t="shared" ca="1" si="60"/>
        <v>0</v>
      </c>
      <c r="O272" s="88">
        <f t="shared" ca="1" si="61"/>
        <v>0</v>
      </c>
      <c r="P272" s="41">
        <f t="shared" ca="1" si="62"/>
        <v>0</v>
      </c>
      <c r="Q272" s="41">
        <f t="shared" ca="1" si="63"/>
        <v>0</v>
      </c>
      <c r="R272" s="25">
        <f t="shared" ca="1" si="64"/>
        <v>-0.36737385867677419</v>
      </c>
    </row>
    <row r="273" spans="1:18">
      <c r="A273" s="75"/>
      <c r="B273" s="75"/>
      <c r="C273" s="75"/>
      <c r="D273" s="76">
        <f t="shared" si="50"/>
        <v>0</v>
      </c>
      <c r="E273" s="76">
        <f t="shared" si="51"/>
        <v>0</v>
      </c>
      <c r="F273" s="41">
        <f t="shared" si="52"/>
        <v>0</v>
      </c>
      <c r="G273" s="41">
        <f t="shared" si="53"/>
        <v>0</v>
      </c>
      <c r="H273" s="41">
        <f t="shared" si="54"/>
        <v>0</v>
      </c>
      <c r="I273" s="41">
        <f t="shared" si="55"/>
        <v>0</v>
      </c>
      <c r="J273" s="41">
        <f t="shared" si="56"/>
        <v>0</v>
      </c>
      <c r="K273" s="41">
        <f t="shared" si="57"/>
        <v>0</v>
      </c>
      <c r="L273" s="41">
        <f t="shared" si="58"/>
        <v>0</v>
      </c>
      <c r="M273" s="41">
        <f t="shared" ca="1" si="59"/>
        <v>0.36737385867677419</v>
      </c>
      <c r="N273" s="41">
        <f t="shared" ca="1" si="60"/>
        <v>0</v>
      </c>
      <c r="O273" s="88">
        <f t="shared" ca="1" si="61"/>
        <v>0</v>
      </c>
      <c r="P273" s="41">
        <f t="shared" ca="1" si="62"/>
        <v>0</v>
      </c>
      <c r="Q273" s="41">
        <f t="shared" ca="1" si="63"/>
        <v>0</v>
      </c>
      <c r="R273" s="25">
        <f t="shared" ca="1" si="64"/>
        <v>-0.36737385867677419</v>
      </c>
    </row>
    <row r="274" spans="1:18">
      <c r="A274" s="75"/>
      <c r="B274" s="75"/>
      <c r="C274" s="75"/>
      <c r="D274" s="76">
        <f t="shared" si="50"/>
        <v>0</v>
      </c>
      <c r="E274" s="76">
        <f t="shared" si="51"/>
        <v>0</v>
      </c>
      <c r="F274" s="41">
        <f t="shared" si="52"/>
        <v>0</v>
      </c>
      <c r="G274" s="41">
        <f t="shared" si="53"/>
        <v>0</v>
      </c>
      <c r="H274" s="41">
        <f t="shared" si="54"/>
        <v>0</v>
      </c>
      <c r="I274" s="41">
        <f t="shared" si="55"/>
        <v>0</v>
      </c>
      <c r="J274" s="41">
        <f t="shared" si="56"/>
        <v>0</v>
      </c>
      <c r="K274" s="41">
        <f t="shared" si="57"/>
        <v>0</v>
      </c>
      <c r="L274" s="41">
        <f t="shared" si="58"/>
        <v>0</v>
      </c>
      <c r="M274" s="41">
        <f t="shared" ca="1" si="59"/>
        <v>0.36737385867677419</v>
      </c>
      <c r="N274" s="41">
        <f t="shared" ca="1" si="60"/>
        <v>0</v>
      </c>
      <c r="O274" s="88">
        <f t="shared" ca="1" si="61"/>
        <v>0</v>
      </c>
      <c r="P274" s="41">
        <f t="shared" ca="1" si="62"/>
        <v>0</v>
      </c>
      <c r="Q274" s="41">
        <f t="shared" ca="1" si="63"/>
        <v>0</v>
      </c>
      <c r="R274" s="25">
        <f t="shared" ca="1" si="64"/>
        <v>-0.36737385867677419</v>
      </c>
    </row>
    <row r="275" spans="1:18">
      <c r="A275" s="75"/>
      <c r="B275" s="75"/>
      <c r="C275" s="75"/>
      <c r="D275" s="76">
        <f t="shared" si="50"/>
        <v>0</v>
      </c>
      <c r="E275" s="76">
        <f t="shared" si="51"/>
        <v>0</v>
      </c>
      <c r="F275" s="41">
        <f t="shared" si="52"/>
        <v>0</v>
      </c>
      <c r="G275" s="41">
        <f t="shared" si="53"/>
        <v>0</v>
      </c>
      <c r="H275" s="41">
        <f t="shared" si="54"/>
        <v>0</v>
      </c>
      <c r="I275" s="41">
        <f t="shared" si="55"/>
        <v>0</v>
      </c>
      <c r="J275" s="41">
        <f t="shared" si="56"/>
        <v>0</v>
      </c>
      <c r="K275" s="41">
        <f t="shared" si="57"/>
        <v>0</v>
      </c>
      <c r="L275" s="41">
        <f t="shared" si="58"/>
        <v>0</v>
      </c>
      <c r="M275" s="41">
        <f t="shared" ca="1" si="59"/>
        <v>0.36737385867677419</v>
      </c>
      <c r="N275" s="41">
        <f t="shared" ca="1" si="60"/>
        <v>0</v>
      </c>
      <c r="O275" s="88">
        <f t="shared" ca="1" si="61"/>
        <v>0</v>
      </c>
      <c r="P275" s="41">
        <f t="shared" ca="1" si="62"/>
        <v>0</v>
      </c>
      <c r="Q275" s="41">
        <f t="shared" ca="1" si="63"/>
        <v>0</v>
      </c>
      <c r="R275" s="25">
        <f t="shared" ca="1" si="64"/>
        <v>-0.36737385867677419</v>
      </c>
    </row>
    <row r="276" spans="1:18">
      <c r="A276" s="75"/>
      <c r="B276" s="75"/>
      <c r="C276" s="75"/>
      <c r="D276" s="76">
        <f t="shared" si="50"/>
        <v>0</v>
      </c>
      <c r="E276" s="76">
        <f t="shared" si="51"/>
        <v>0</v>
      </c>
      <c r="F276" s="41">
        <f t="shared" si="52"/>
        <v>0</v>
      </c>
      <c r="G276" s="41">
        <f t="shared" si="53"/>
        <v>0</v>
      </c>
      <c r="H276" s="41">
        <f t="shared" si="54"/>
        <v>0</v>
      </c>
      <c r="I276" s="41">
        <f t="shared" si="55"/>
        <v>0</v>
      </c>
      <c r="J276" s="41">
        <f t="shared" si="56"/>
        <v>0</v>
      </c>
      <c r="K276" s="41">
        <f t="shared" si="57"/>
        <v>0</v>
      </c>
      <c r="L276" s="41">
        <f t="shared" si="58"/>
        <v>0</v>
      </c>
      <c r="M276" s="41">
        <f t="shared" ca="1" si="59"/>
        <v>0.36737385867677419</v>
      </c>
      <c r="N276" s="41">
        <f t="shared" ca="1" si="60"/>
        <v>0</v>
      </c>
      <c r="O276" s="88">
        <f t="shared" ca="1" si="61"/>
        <v>0</v>
      </c>
      <c r="P276" s="41">
        <f t="shared" ca="1" si="62"/>
        <v>0</v>
      </c>
      <c r="Q276" s="41">
        <f t="shared" ca="1" si="63"/>
        <v>0</v>
      </c>
      <c r="R276" s="25">
        <f t="shared" ca="1" si="64"/>
        <v>-0.36737385867677419</v>
      </c>
    </row>
    <row r="277" spans="1:18">
      <c r="A277" s="75"/>
      <c r="B277" s="75"/>
      <c r="C277" s="75"/>
      <c r="D277" s="76">
        <f t="shared" ref="D277:D332" si="65">A277/A$18</f>
        <v>0</v>
      </c>
      <c r="E277" s="76">
        <f t="shared" ref="E277:E332" si="66">B277/B$18</f>
        <v>0</v>
      </c>
      <c r="F277" s="41">
        <f t="shared" ref="F277:F332" si="67">$C277*D277</f>
        <v>0</v>
      </c>
      <c r="G277" s="41">
        <f t="shared" ref="G277:G332" si="68">$C277*E277</f>
        <v>0</v>
      </c>
      <c r="H277" s="41">
        <f t="shared" ref="H277:H332" si="69">C277*D277*D277</f>
        <v>0</v>
      </c>
      <c r="I277" s="41">
        <f t="shared" ref="I277:I332" si="70">C277*D277*D277*D277</f>
        <v>0</v>
      </c>
      <c r="J277" s="41">
        <f t="shared" ref="J277:J332" si="71">C277*D277*D277*D277*D277</f>
        <v>0</v>
      </c>
      <c r="K277" s="41">
        <f t="shared" ref="K277:K332" si="72">C277*E277*D277</f>
        <v>0</v>
      </c>
      <c r="L277" s="41">
        <f t="shared" ref="L277:L332" si="73">C277*E277*D277*D277</f>
        <v>0</v>
      </c>
      <c r="M277" s="41">
        <f t="shared" ref="M277:M332" ca="1" si="74">+E$4+E$5*D277+E$6*D277^2</f>
        <v>0.36737385867677419</v>
      </c>
      <c r="N277" s="41">
        <f t="shared" ref="N277:N332" ca="1" si="75">C277*(M277-E277)^2</f>
        <v>0</v>
      </c>
      <c r="O277" s="88">
        <f t="shared" ref="O277:O332" ca="1" si="76">(C277*O$1-O$2*F277+O$3*H277)^2</f>
        <v>0</v>
      </c>
      <c r="P277" s="41">
        <f t="shared" ref="P277:P332" ca="1" si="77">(-C277*O$2+O$4*F277-O$5*H277)^2</f>
        <v>0</v>
      </c>
      <c r="Q277" s="41">
        <f t="shared" ref="Q277:Q332" ca="1" si="78">+(C277*O$3-F277*O$5+H277*O$6)^2</f>
        <v>0</v>
      </c>
      <c r="R277" s="25">
        <f t="shared" ref="R277:R332" ca="1" si="79">+E277-M277</f>
        <v>-0.36737385867677419</v>
      </c>
    </row>
    <row r="278" spans="1:18">
      <c r="A278" s="75"/>
      <c r="B278" s="75"/>
      <c r="C278" s="75"/>
      <c r="D278" s="76">
        <f t="shared" si="65"/>
        <v>0</v>
      </c>
      <c r="E278" s="76">
        <f t="shared" si="66"/>
        <v>0</v>
      </c>
      <c r="F278" s="41">
        <f t="shared" si="67"/>
        <v>0</v>
      </c>
      <c r="G278" s="41">
        <f t="shared" si="68"/>
        <v>0</v>
      </c>
      <c r="H278" s="41">
        <f t="shared" si="69"/>
        <v>0</v>
      </c>
      <c r="I278" s="41">
        <f t="shared" si="70"/>
        <v>0</v>
      </c>
      <c r="J278" s="41">
        <f t="shared" si="71"/>
        <v>0</v>
      </c>
      <c r="K278" s="41">
        <f t="shared" si="72"/>
        <v>0</v>
      </c>
      <c r="L278" s="41">
        <f t="shared" si="73"/>
        <v>0</v>
      </c>
      <c r="M278" s="41">
        <f t="shared" ca="1" si="74"/>
        <v>0.36737385867677419</v>
      </c>
      <c r="N278" s="41">
        <f t="shared" ca="1" si="75"/>
        <v>0</v>
      </c>
      <c r="O278" s="88">
        <f t="shared" ca="1" si="76"/>
        <v>0</v>
      </c>
      <c r="P278" s="41">
        <f t="shared" ca="1" si="77"/>
        <v>0</v>
      </c>
      <c r="Q278" s="41">
        <f t="shared" ca="1" si="78"/>
        <v>0</v>
      </c>
      <c r="R278" s="25">
        <f t="shared" ca="1" si="79"/>
        <v>-0.36737385867677419</v>
      </c>
    </row>
    <row r="279" spans="1:18">
      <c r="A279" s="75"/>
      <c r="B279" s="75"/>
      <c r="C279" s="75"/>
      <c r="D279" s="76">
        <f t="shared" si="65"/>
        <v>0</v>
      </c>
      <c r="E279" s="76">
        <f t="shared" si="66"/>
        <v>0</v>
      </c>
      <c r="F279" s="41">
        <f t="shared" si="67"/>
        <v>0</v>
      </c>
      <c r="G279" s="41">
        <f t="shared" si="68"/>
        <v>0</v>
      </c>
      <c r="H279" s="41">
        <f t="shared" si="69"/>
        <v>0</v>
      </c>
      <c r="I279" s="41">
        <f t="shared" si="70"/>
        <v>0</v>
      </c>
      <c r="J279" s="41">
        <f t="shared" si="71"/>
        <v>0</v>
      </c>
      <c r="K279" s="41">
        <f t="shared" si="72"/>
        <v>0</v>
      </c>
      <c r="L279" s="41">
        <f t="shared" si="73"/>
        <v>0</v>
      </c>
      <c r="M279" s="41">
        <f t="shared" ca="1" si="74"/>
        <v>0.36737385867677419</v>
      </c>
      <c r="N279" s="41">
        <f t="shared" ca="1" si="75"/>
        <v>0</v>
      </c>
      <c r="O279" s="88">
        <f t="shared" ca="1" si="76"/>
        <v>0</v>
      </c>
      <c r="P279" s="41">
        <f t="shared" ca="1" si="77"/>
        <v>0</v>
      </c>
      <c r="Q279" s="41">
        <f t="shared" ca="1" si="78"/>
        <v>0</v>
      </c>
      <c r="R279" s="25">
        <f t="shared" ca="1" si="79"/>
        <v>-0.36737385867677419</v>
      </c>
    </row>
    <row r="280" spans="1:18">
      <c r="A280" s="75"/>
      <c r="B280" s="75"/>
      <c r="C280" s="75"/>
      <c r="D280" s="76">
        <f t="shared" si="65"/>
        <v>0</v>
      </c>
      <c r="E280" s="76">
        <f t="shared" si="66"/>
        <v>0</v>
      </c>
      <c r="F280" s="41">
        <f t="shared" si="67"/>
        <v>0</v>
      </c>
      <c r="G280" s="41">
        <f t="shared" si="68"/>
        <v>0</v>
      </c>
      <c r="H280" s="41">
        <f t="shared" si="69"/>
        <v>0</v>
      </c>
      <c r="I280" s="41">
        <f t="shared" si="70"/>
        <v>0</v>
      </c>
      <c r="J280" s="41">
        <f t="shared" si="71"/>
        <v>0</v>
      </c>
      <c r="K280" s="41">
        <f t="shared" si="72"/>
        <v>0</v>
      </c>
      <c r="L280" s="41">
        <f t="shared" si="73"/>
        <v>0</v>
      </c>
      <c r="M280" s="41">
        <f t="shared" ca="1" si="74"/>
        <v>0.36737385867677419</v>
      </c>
      <c r="N280" s="41">
        <f t="shared" ca="1" si="75"/>
        <v>0</v>
      </c>
      <c r="O280" s="88">
        <f t="shared" ca="1" si="76"/>
        <v>0</v>
      </c>
      <c r="P280" s="41">
        <f t="shared" ca="1" si="77"/>
        <v>0</v>
      </c>
      <c r="Q280" s="41">
        <f t="shared" ca="1" si="78"/>
        <v>0</v>
      </c>
      <c r="R280" s="25">
        <f t="shared" ca="1" si="79"/>
        <v>-0.36737385867677419</v>
      </c>
    </row>
    <row r="281" spans="1:18">
      <c r="A281" s="75"/>
      <c r="B281" s="75"/>
      <c r="C281" s="75"/>
      <c r="D281" s="76">
        <f t="shared" si="65"/>
        <v>0</v>
      </c>
      <c r="E281" s="76">
        <f t="shared" si="66"/>
        <v>0</v>
      </c>
      <c r="F281" s="41">
        <f t="shared" si="67"/>
        <v>0</v>
      </c>
      <c r="G281" s="41">
        <f t="shared" si="68"/>
        <v>0</v>
      </c>
      <c r="H281" s="41">
        <f t="shared" si="69"/>
        <v>0</v>
      </c>
      <c r="I281" s="41">
        <f t="shared" si="70"/>
        <v>0</v>
      </c>
      <c r="J281" s="41">
        <f t="shared" si="71"/>
        <v>0</v>
      </c>
      <c r="K281" s="41">
        <f t="shared" si="72"/>
        <v>0</v>
      </c>
      <c r="L281" s="41">
        <f t="shared" si="73"/>
        <v>0</v>
      </c>
      <c r="M281" s="41">
        <f t="shared" ca="1" si="74"/>
        <v>0.36737385867677419</v>
      </c>
      <c r="N281" s="41">
        <f t="shared" ca="1" si="75"/>
        <v>0</v>
      </c>
      <c r="O281" s="88">
        <f t="shared" ca="1" si="76"/>
        <v>0</v>
      </c>
      <c r="P281" s="41">
        <f t="shared" ca="1" si="77"/>
        <v>0</v>
      </c>
      <c r="Q281" s="41">
        <f t="shared" ca="1" si="78"/>
        <v>0</v>
      </c>
      <c r="R281" s="25">
        <f t="shared" ca="1" si="79"/>
        <v>-0.36737385867677419</v>
      </c>
    </row>
    <row r="282" spans="1:18">
      <c r="A282" s="75"/>
      <c r="B282" s="75"/>
      <c r="C282" s="75"/>
      <c r="D282" s="76">
        <f t="shared" si="65"/>
        <v>0</v>
      </c>
      <c r="E282" s="76">
        <f t="shared" si="66"/>
        <v>0</v>
      </c>
      <c r="F282" s="41">
        <f t="shared" si="67"/>
        <v>0</v>
      </c>
      <c r="G282" s="41">
        <f t="shared" si="68"/>
        <v>0</v>
      </c>
      <c r="H282" s="41">
        <f t="shared" si="69"/>
        <v>0</v>
      </c>
      <c r="I282" s="41">
        <f t="shared" si="70"/>
        <v>0</v>
      </c>
      <c r="J282" s="41">
        <f t="shared" si="71"/>
        <v>0</v>
      </c>
      <c r="K282" s="41">
        <f t="shared" si="72"/>
        <v>0</v>
      </c>
      <c r="L282" s="41">
        <f t="shared" si="73"/>
        <v>0</v>
      </c>
      <c r="M282" s="41">
        <f t="shared" ca="1" si="74"/>
        <v>0.36737385867677419</v>
      </c>
      <c r="N282" s="41">
        <f t="shared" ca="1" si="75"/>
        <v>0</v>
      </c>
      <c r="O282" s="88">
        <f t="shared" ca="1" si="76"/>
        <v>0</v>
      </c>
      <c r="P282" s="41">
        <f t="shared" ca="1" si="77"/>
        <v>0</v>
      </c>
      <c r="Q282" s="41">
        <f t="shared" ca="1" si="78"/>
        <v>0</v>
      </c>
      <c r="R282" s="25">
        <f t="shared" ca="1" si="79"/>
        <v>-0.36737385867677419</v>
      </c>
    </row>
    <row r="283" spans="1:18">
      <c r="A283" s="75"/>
      <c r="B283" s="75"/>
      <c r="C283" s="75"/>
      <c r="D283" s="76">
        <f t="shared" si="65"/>
        <v>0</v>
      </c>
      <c r="E283" s="76">
        <f t="shared" si="66"/>
        <v>0</v>
      </c>
      <c r="F283" s="41">
        <f t="shared" si="67"/>
        <v>0</v>
      </c>
      <c r="G283" s="41">
        <f t="shared" si="68"/>
        <v>0</v>
      </c>
      <c r="H283" s="41">
        <f t="shared" si="69"/>
        <v>0</v>
      </c>
      <c r="I283" s="41">
        <f t="shared" si="70"/>
        <v>0</v>
      </c>
      <c r="J283" s="41">
        <f t="shared" si="71"/>
        <v>0</v>
      </c>
      <c r="K283" s="41">
        <f t="shared" si="72"/>
        <v>0</v>
      </c>
      <c r="L283" s="41">
        <f t="shared" si="73"/>
        <v>0</v>
      </c>
      <c r="M283" s="41">
        <f t="shared" ca="1" si="74"/>
        <v>0.36737385867677419</v>
      </c>
      <c r="N283" s="41">
        <f t="shared" ca="1" si="75"/>
        <v>0</v>
      </c>
      <c r="O283" s="88">
        <f t="shared" ca="1" si="76"/>
        <v>0</v>
      </c>
      <c r="P283" s="41">
        <f t="shared" ca="1" si="77"/>
        <v>0</v>
      </c>
      <c r="Q283" s="41">
        <f t="shared" ca="1" si="78"/>
        <v>0</v>
      </c>
      <c r="R283" s="25">
        <f t="shared" ca="1" si="79"/>
        <v>-0.36737385867677419</v>
      </c>
    </row>
    <row r="284" spans="1:18">
      <c r="A284" s="75"/>
      <c r="B284" s="75"/>
      <c r="C284" s="75"/>
      <c r="D284" s="76">
        <f t="shared" si="65"/>
        <v>0</v>
      </c>
      <c r="E284" s="76">
        <f t="shared" si="66"/>
        <v>0</v>
      </c>
      <c r="F284" s="41">
        <f t="shared" si="67"/>
        <v>0</v>
      </c>
      <c r="G284" s="41">
        <f t="shared" si="68"/>
        <v>0</v>
      </c>
      <c r="H284" s="41">
        <f t="shared" si="69"/>
        <v>0</v>
      </c>
      <c r="I284" s="41">
        <f t="shared" si="70"/>
        <v>0</v>
      </c>
      <c r="J284" s="41">
        <f t="shared" si="71"/>
        <v>0</v>
      </c>
      <c r="K284" s="41">
        <f t="shared" si="72"/>
        <v>0</v>
      </c>
      <c r="L284" s="41">
        <f t="shared" si="73"/>
        <v>0</v>
      </c>
      <c r="M284" s="41">
        <f t="shared" ca="1" si="74"/>
        <v>0.36737385867677419</v>
      </c>
      <c r="N284" s="41">
        <f t="shared" ca="1" si="75"/>
        <v>0</v>
      </c>
      <c r="O284" s="88">
        <f t="shared" ca="1" si="76"/>
        <v>0</v>
      </c>
      <c r="P284" s="41">
        <f t="shared" ca="1" si="77"/>
        <v>0</v>
      </c>
      <c r="Q284" s="41">
        <f t="shared" ca="1" si="78"/>
        <v>0</v>
      </c>
      <c r="R284" s="25">
        <f t="shared" ca="1" si="79"/>
        <v>-0.36737385867677419</v>
      </c>
    </row>
    <row r="285" spans="1:18">
      <c r="A285" s="75"/>
      <c r="B285" s="75"/>
      <c r="C285" s="75"/>
      <c r="D285" s="76">
        <f t="shared" si="65"/>
        <v>0</v>
      </c>
      <c r="E285" s="76">
        <f t="shared" si="66"/>
        <v>0</v>
      </c>
      <c r="F285" s="41">
        <f t="shared" si="67"/>
        <v>0</v>
      </c>
      <c r="G285" s="41">
        <f t="shared" si="68"/>
        <v>0</v>
      </c>
      <c r="H285" s="41">
        <f t="shared" si="69"/>
        <v>0</v>
      </c>
      <c r="I285" s="41">
        <f t="shared" si="70"/>
        <v>0</v>
      </c>
      <c r="J285" s="41">
        <f t="shared" si="71"/>
        <v>0</v>
      </c>
      <c r="K285" s="41">
        <f t="shared" si="72"/>
        <v>0</v>
      </c>
      <c r="L285" s="41">
        <f t="shared" si="73"/>
        <v>0</v>
      </c>
      <c r="M285" s="41">
        <f t="shared" ca="1" si="74"/>
        <v>0.36737385867677419</v>
      </c>
      <c r="N285" s="41">
        <f t="shared" ca="1" si="75"/>
        <v>0</v>
      </c>
      <c r="O285" s="88">
        <f t="shared" ca="1" si="76"/>
        <v>0</v>
      </c>
      <c r="P285" s="41">
        <f t="shared" ca="1" si="77"/>
        <v>0</v>
      </c>
      <c r="Q285" s="41">
        <f t="shared" ca="1" si="78"/>
        <v>0</v>
      </c>
      <c r="R285" s="25">
        <f t="shared" ca="1" si="79"/>
        <v>-0.36737385867677419</v>
      </c>
    </row>
    <row r="286" spans="1:18">
      <c r="A286" s="75"/>
      <c r="B286" s="75"/>
      <c r="C286" s="75"/>
      <c r="D286" s="76">
        <f t="shared" si="65"/>
        <v>0</v>
      </c>
      <c r="E286" s="76">
        <f t="shared" si="66"/>
        <v>0</v>
      </c>
      <c r="F286" s="41">
        <f t="shared" si="67"/>
        <v>0</v>
      </c>
      <c r="G286" s="41">
        <f t="shared" si="68"/>
        <v>0</v>
      </c>
      <c r="H286" s="41">
        <f t="shared" si="69"/>
        <v>0</v>
      </c>
      <c r="I286" s="41">
        <f t="shared" si="70"/>
        <v>0</v>
      </c>
      <c r="J286" s="41">
        <f t="shared" si="71"/>
        <v>0</v>
      </c>
      <c r="K286" s="41">
        <f t="shared" si="72"/>
        <v>0</v>
      </c>
      <c r="L286" s="41">
        <f t="shared" si="73"/>
        <v>0</v>
      </c>
      <c r="M286" s="41">
        <f t="shared" ca="1" si="74"/>
        <v>0.36737385867677419</v>
      </c>
      <c r="N286" s="41">
        <f t="shared" ca="1" si="75"/>
        <v>0</v>
      </c>
      <c r="O286" s="88">
        <f t="shared" ca="1" si="76"/>
        <v>0</v>
      </c>
      <c r="P286" s="41">
        <f t="shared" ca="1" si="77"/>
        <v>0</v>
      </c>
      <c r="Q286" s="41">
        <f t="shared" ca="1" si="78"/>
        <v>0</v>
      </c>
      <c r="R286" s="25">
        <f t="shared" ca="1" si="79"/>
        <v>-0.36737385867677419</v>
      </c>
    </row>
    <row r="287" spans="1:18">
      <c r="A287" s="75"/>
      <c r="B287" s="75"/>
      <c r="C287" s="75"/>
      <c r="D287" s="76">
        <f t="shared" si="65"/>
        <v>0</v>
      </c>
      <c r="E287" s="76">
        <f t="shared" si="66"/>
        <v>0</v>
      </c>
      <c r="F287" s="41">
        <f t="shared" si="67"/>
        <v>0</v>
      </c>
      <c r="G287" s="41">
        <f t="shared" si="68"/>
        <v>0</v>
      </c>
      <c r="H287" s="41">
        <f t="shared" si="69"/>
        <v>0</v>
      </c>
      <c r="I287" s="41">
        <f t="shared" si="70"/>
        <v>0</v>
      </c>
      <c r="J287" s="41">
        <f t="shared" si="71"/>
        <v>0</v>
      </c>
      <c r="K287" s="41">
        <f t="shared" si="72"/>
        <v>0</v>
      </c>
      <c r="L287" s="41">
        <f t="shared" si="73"/>
        <v>0</v>
      </c>
      <c r="M287" s="41">
        <f t="shared" ca="1" si="74"/>
        <v>0.36737385867677419</v>
      </c>
      <c r="N287" s="41">
        <f t="shared" ca="1" si="75"/>
        <v>0</v>
      </c>
      <c r="O287" s="88">
        <f t="shared" ca="1" si="76"/>
        <v>0</v>
      </c>
      <c r="P287" s="41">
        <f t="shared" ca="1" si="77"/>
        <v>0</v>
      </c>
      <c r="Q287" s="41">
        <f t="shared" ca="1" si="78"/>
        <v>0</v>
      </c>
      <c r="R287" s="25">
        <f t="shared" ca="1" si="79"/>
        <v>-0.36737385867677419</v>
      </c>
    </row>
    <row r="288" spans="1:18">
      <c r="A288" s="75"/>
      <c r="B288" s="75"/>
      <c r="C288" s="75"/>
      <c r="D288" s="76">
        <f t="shared" si="65"/>
        <v>0</v>
      </c>
      <c r="E288" s="76">
        <f t="shared" si="66"/>
        <v>0</v>
      </c>
      <c r="F288" s="41">
        <f t="shared" si="67"/>
        <v>0</v>
      </c>
      <c r="G288" s="41">
        <f t="shared" si="68"/>
        <v>0</v>
      </c>
      <c r="H288" s="41">
        <f t="shared" si="69"/>
        <v>0</v>
      </c>
      <c r="I288" s="41">
        <f t="shared" si="70"/>
        <v>0</v>
      </c>
      <c r="J288" s="41">
        <f t="shared" si="71"/>
        <v>0</v>
      </c>
      <c r="K288" s="41">
        <f t="shared" si="72"/>
        <v>0</v>
      </c>
      <c r="L288" s="41">
        <f t="shared" si="73"/>
        <v>0</v>
      </c>
      <c r="M288" s="41">
        <f t="shared" ca="1" si="74"/>
        <v>0.36737385867677419</v>
      </c>
      <c r="N288" s="41">
        <f t="shared" ca="1" si="75"/>
        <v>0</v>
      </c>
      <c r="O288" s="88">
        <f t="shared" ca="1" si="76"/>
        <v>0</v>
      </c>
      <c r="P288" s="41">
        <f t="shared" ca="1" si="77"/>
        <v>0</v>
      </c>
      <c r="Q288" s="41">
        <f t="shared" ca="1" si="78"/>
        <v>0</v>
      </c>
      <c r="R288" s="25">
        <f t="shared" ca="1" si="79"/>
        <v>-0.36737385867677419</v>
      </c>
    </row>
    <row r="289" spans="1:18">
      <c r="A289" s="75"/>
      <c r="B289" s="75"/>
      <c r="C289" s="75"/>
      <c r="D289" s="76">
        <f t="shared" si="65"/>
        <v>0</v>
      </c>
      <c r="E289" s="76">
        <f t="shared" si="66"/>
        <v>0</v>
      </c>
      <c r="F289" s="41">
        <f t="shared" si="67"/>
        <v>0</v>
      </c>
      <c r="G289" s="41">
        <f t="shared" si="68"/>
        <v>0</v>
      </c>
      <c r="H289" s="41">
        <f t="shared" si="69"/>
        <v>0</v>
      </c>
      <c r="I289" s="41">
        <f t="shared" si="70"/>
        <v>0</v>
      </c>
      <c r="J289" s="41">
        <f t="shared" si="71"/>
        <v>0</v>
      </c>
      <c r="K289" s="41">
        <f t="shared" si="72"/>
        <v>0</v>
      </c>
      <c r="L289" s="41">
        <f t="shared" si="73"/>
        <v>0</v>
      </c>
      <c r="M289" s="41">
        <f t="shared" ca="1" si="74"/>
        <v>0.36737385867677419</v>
      </c>
      <c r="N289" s="41">
        <f t="shared" ca="1" si="75"/>
        <v>0</v>
      </c>
      <c r="O289" s="88">
        <f t="shared" ca="1" si="76"/>
        <v>0</v>
      </c>
      <c r="P289" s="41">
        <f t="shared" ca="1" si="77"/>
        <v>0</v>
      </c>
      <c r="Q289" s="41">
        <f t="shared" ca="1" si="78"/>
        <v>0</v>
      </c>
      <c r="R289" s="25">
        <f t="shared" ca="1" si="79"/>
        <v>-0.36737385867677419</v>
      </c>
    </row>
    <row r="290" spans="1:18">
      <c r="A290" s="75"/>
      <c r="B290" s="75"/>
      <c r="C290" s="75"/>
      <c r="D290" s="76">
        <f t="shared" si="65"/>
        <v>0</v>
      </c>
      <c r="E290" s="76">
        <f t="shared" si="66"/>
        <v>0</v>
      </c>
      <c r="F290" s="41">
        <f t="shared" si="67"/>
        <v>0</v>
      </c>
      <c r="G290" s="41">
        <f t="shared" si="68"/>
        <v>0</v>
      </c>
      <c r="H290" s="41">
        <f t="shared" si="69"/>
        <v>0</v>
      </c>
      <c r="I290" s="41">
        <f t="shared" si="70"/>
        <v>0</v>
      </c>
      <c r="J290" s="41">
        <f t="shared" si="71"/>
        <v>0</v>
      </c>
      <c r="K290" s="41">
        <f t="shared" si="72"/>
        <v>0</v>
      </c>
      <c r="L290" s="41">
        <f t="shared" si="73"/>
        <v>0</v>
      </c>
      <c r="M290" s="41">
        <f t="shared" ca="1" si="74"/>
        <v>0.36737385867677419</v>
      </c>
      <c r="N290" s="41">
        <f t="shared" ca="1" si="75"/>
        <v>0</v>
      </c>
      <c r="O290" s="88">
        <f t="shared" ca="1" si="76"/>
        <v>0</v>
      </c>
      <c r="P290" s="41">
        <f t="shared" ca="1" si="77"/>
        <v>0</v>
      </c>
      <c r="Q290" s="41">
        <f t="shared" ca="1" si="78"/>
        <v>0</v>
      </c>
      <c r="R290" s="25">
        <f t="shared" ca="1" si="79"/>
        <v>-0.36737385867677419</v>
      </c>
    </row>
    <row r="291" spans="1:18">
      <c r="A291" s="75"/>
      <c r="B291" s="75"/>
      <c r="C291" s="75"/>
      <c r="D291" s="76">
        <f t="shared" si="65"/>
        <v>0</v>
      </c>
      <c r="E291" s="76">
        <f t="shared" si="66"/>
        <v>0</v>
      </c>
      <c r="F291" s="41">
        <f t="shared" si="67"/>
        <v>0</v>
      </c>
      <c r="G291" s="41">
        <f t="shared" si="68"/>
        <v>0</v>
      </c>
      <c r="H291" s="41">
        <f t="shared" si="69"/>
        <v>0</v>
      </c>
      <c r="I291" s="41">
        <f t="shared" si="70"/>
        <v>0</v>
      </c>
      <c r="J291" s="41">
        <f t="shared" si="71"/>
        <v>0</v>
      </c>
      <c r="K291" s="41">
        <f t="shared" si="72"/>
        <v>0</v>
      </c>
      <c r="L291" s="41">
        <f t="shared" si="73"/>
        <v>0</v>
      </c>
      <c r="M291" s="41">
        <f t="shared" ca="1" si="74"/>
        <v>0.36737385867677419</v>
      </c>
      <c r="N291" s="41">
        <f t="shared" ca="1" si="75"/>
        <v>0</v>
      </c>
      <c r="O291" s="88">
        <f t="shared" ca="1" si="76"/>
        <v>0</v>
      </c>
      <c r="P291" s="41">
        <f t="shared" ca="1" si="77"/>
        <v>0</v>
      </c>
      <c r="Q291" s="41">
        <f t="shared" ca="1" si="78"/>
        <v>0</v>
      </c>
      <c r="R291" s="25">
        <f t="shared" ca="1" si="79"/>
        <v>-0.36737385867677419</v>
      </c>
    </row>
    <row r="292" spans="1:18">
      <c r="A292" s="75"/>
      <c r="B292" s="75"/>
      <c r="C292" s="75"/>
      <c r="D292" s="76">
        <f t="shared" si="65"/>
        <v>0</v>
      </c>
      <c r="E292" s="76">
        <f t="shared" si="66"/>
        <v>0</v>
      </c>
      <c r="F292" s="41">
        <f t="shared" si="67"/>
        <v>0</v>
      </c>
      <c r="G292" s="41">
        <f t="shared" si="68"/>
        <v>0</v>
      </c>
      <c r="H292" s="41">
        <f t="shared" si="69"/>
        <v>0</v>
      </c>
      <c r="I292" s="41">
        <f t="shared" si="70"/>
        <v>0</v>
      </c>
      <c r="J292" s="41">
        <f t="shared" si="71"/>
        <v>0</v>
      </c>
      <c r="K292" s="41">
        <f t="shared" si="72"/>
        <v>0</v>
      </c>
      <c r="L292" s="41">
        <f t="shared" si="73"/>
        <v>0</v>
      </c>
      <c r="M292" s="41">
        <f t="shared" ca="1" si="74"/>
        <v>0.36737385867677419</v>
      </c>
      <c r="N292" s="41">
        <f t="shared" ca="1" si="75"/>
        <v>0</v>
      </c>
      <c r="O292" s="88">
        <f t="shared" ca="1" si="76"/>
        <v>0</v>
      </c>
      <c r="P292" s="41">
        <f t="shared" ca="1" si="77"/>
        <v>0</v>
      </c>
      <c r="Q292" s="41">
        <f t="shared" ca="1" si="78"/>
        <v>0</v>
      </c>
      <c r="R292" s="25">
        <f t="shared" ca="1" si="79"/>
        <v>-0.36737385867677419</v>
      </c>
    </row>
    <row r="293" spans="1:18">
      <c r="A293" s="75"/>
      <c r="B293" s="75"/>
      <c r="C293" s="75"/>
      <c r="D293" s="76">
        <f t="shared" si="65"/>
        <v>0</v>
      </c>
      <c r="E293" s="76">
        <f t="shared" si="66"/>
        <v>0</v>
      </c>
      <c r="F293" s="41">
        <f t="shared" si="67"/>
        <v>0</v>
      </c>
      <c r="G293" s="41">
        <f t="shared" si="68"/>
        <v>0</v>
      </c>
      <c r="H293" s="41">
        <f t="shared" si="69"/>
        <v>0</v>
      </c>
      <c r="I293" s="41">
        <f t="shared" si="70"/>
        <v>0</v>
      </c>
      <c r="J293" s="41">
        <f t="shared" si="71"/>
        <v>0</v>
      </c>
      <c r="K293" s="41">
        <f t="shared" si="72"/>
        <v>0</v>
      </c>
      <c r="L293" s="41">
        <f t="shared" si="73"/>
        <v>0</v>
      </c>
      <c r="M293" s="41">
        <f t="shared" ca="1" si="74"/>
        <v>0.36737385867677419</v>
      </c>
      <c r="N293" s="41">
        <f t="shared" ca="1" si="75"/>
        <v>0</v>
      </c>
      <c r="O293" s="88">
        <f t="shared" ca="1" si="76"/>
        <v>0</v>
      </c>
      <c r="P293" s="41">
        <f t="shared" ca="1" si="77"/>
        <v>0</v>
      </c>
      <c r="Q293" s="41">
        <f t="shared" ca="1" si="78"/>
        <v>0</v>
      </c>
      <c r="R293" s="25">
        <f t="shared" ca="1" si="79"/>
        <v>-0.36737385867677419</v>
      </c>
    </row>
    <row r="294" spans="1:18">
      <c r="A294" s="75"/>
      <c r="B294" s="75"/>
      <c r="C294" s="75"/>
      <c r="D294" s="76">
        <f t="shared" si="65"/>
        <v>0</v>
      </c>
      <c r="E294" s="76">
        <f t="shared" si="66"/>
        <v>0</v>
      </c>
      <c r="F294" s="41">
        <f t="shared" si="67"/>
        <v>0</v>
      </c>
      <c r="G294" s="41">
        <f t="shared" si="68"/>
        <v>0</v>
      </c>
      <c r="H294" s="41">
        <f t="shared" si="69"/>
        <v>0</v>
      </c>
      <c r="I294" s="41">
        <f t="shared" si="70"/>
        <v>0</v>
      </c>
      <c r="J294" s="41">
        <f t="shared" si="71"/>
        <v>0</v>
      </c>
      <c r="K294" s="41">
        <f t="shared" si="72"/>
        <v>0</v>
      </c>
      <c r="L294" s="41">
        <f t="shared" si="73"/>
        <v>0</v>
      </c>
      <c r="M294" s="41">
        <f t="shared" ca="1" si="74"/>
        <v>0.36737385867677419</v>
      </c>
      <c r="N294" s="41">
        <f t="shared" ca="1" si="75"/>
        <v>0</v>
      </c>
      <c r="O294" s="88">
        <f t="shared" ca="1" si="76"/>
        <v>0</v>
      </c>
      <c r="P294" s="41">
        <f t="shared" ca="1" si="77"/>
        <v>0</v>
      </c>
      <c r="Q294" s="41">
        <f t="shared" ca="1" si="78"/>
        <v>0</v>
      </c>
      <c r="R294" s="25">
        <f t="shared" ca="1" si="79"/>
        <v>-0.36737385867677419</v>
      </c>
    </row>
    <row r="295" spans="1:18">
      <c r="A295" s="75"/>
      <c r="B295" s="75"/>
      <c r="C295" s="75"/>
      <c r="D295" s="76">
        <f t="shared" si="65"/>
        <v>0</v>
      </c>
      <c r="E295" s="76">
        <f t="shared" si="66"/>
        <v>0</v>
      </c>
      <c r="F295" s="41">
        <f t="shared" si="67"/>
        <v>0</v>
      </c>
      <c r="G295" s="41">
        <f t="shared" si="68"/>
        <v>0</v>
      </c>
      <c r="H295" s="41">
        <f t="shared" si="69"/>
        <v>0</v>
      </c>
      <c r="I295" s="41">
        <f t="shared" si="70"/>
        <v>0</v>
      </c>
      <c r="J295" s="41">
        <f t="shared" si="71"/>
        <v>0</v>
      </c>
      <c r="K295" s="41">
        <f t="shared" si="72"/>
        <v>0</v>
      </c>
      <c r="L295" s="41">
        <f t="shared" si="73"/>
        <v>0</v>
      </c>
      <c r="M295" s="41">
        <f t="shared" ca="1" si="74"/>
        <v>0.36737385867677419</v>
      </c>
      <c r="N295" s="41">
        <f t="shared" ca="1" si="75"/>
        <v>0</v>
      </c>
      <c r="O295" s="88">
        <f t="shared" ca="1" si="76"/>
        <v>0</v>
      </c>
      <c r="P295" s="41">
        <f t="shared" ca="1" si="77"/>
        <v>0</v>
      </c>
      <c r="Q295" s="41">
        <f t="shared" ca="1" si="78"/>
        <v>0</v>
      </c>
      <c r="R295" s="25">
        <f t="shared" ca="1" si="79"/>
        <v>-0.36737385867677419</v>
      </c>
    </row>
    <row r="296" spans="1:18">
      <c r="A296" s="75"/>
      <c r="B296" s="75"/>
      <c r="C296" s="75"/>
      <c r="D296" s="76">
        <f t="shared" si="65"/>
        <v>0</v>
      </c>
      <c r="E296" s="76">
        <f t="shared" si="66"/>
        <v>0</v>
      </c>
      <c r="F296" s="41">
        <f t="shared" si="67"/>
        <v>0</v>
      </c>
      <c r="G296" s="41">
        <f t="shared" si="68"/>
        <v>0</v>
      </c>
      <c r="H296" s="41">
        <f t="shared" si="69"/>
        <v>0</v>
      </c>
      <c r="I296" s="41">
        <f t="shared" si="70"/>
        <v>0</v>
      </c>
      <c r="J296" s="41">
        <f t="shared" si="71"/>
        <v>0</v>
      </c>
      <c r="K296" s="41">
        <f t="shared" si="72"/>
        <v>0</v>
      </c>
      <c r="L296" s="41">
        <f t="shared" si="73"/>
        <v>0</v>
      </c>
      <c r="M296" s="41">
        <f t="shared" ca="1" si="74"/>
        <v>0.36737385867677419</v>
      </c>
      <c r="N296" s="41">
        <f t="shared" ca="1" si="75"/>
        <v>0</v>
      </c>
      <c r="O296" s="88">
        <f t="shared" ca="1" si="76"/>
        <v>0</v>
      </c>
      <c r="P296" s="41">
        <f t="shared" ca="1" si="77"/>
        <v>0</v>
      </c>
      <c r="Q296" s="41">
        <f t="shared" ca="1" si="78"/>
        <v>0</v>
      </c>
      <c r="R296" s="25">
        <f t="shared" ca="1" si="79"/>
        <v>-0.36737385867677419</v>
      </c>
    </row>
    <row r="297" spans="1:18">
      <c r="A297" s="75"/>
      <c r="B297" s="75"/>
      <c r="C297" s="75"/>
      <c r="D297" s="76">
        <f t="shared" si="65"/>
        <v>0</v>
      </c>
      <c r="E297" s="76">
        <f t="shared" si="66"/>
        <v>0</v>
      </c>
      <c r="F297" s="41">
        <f t="shared" si="67"/>
        <v>0</v>
      </c>
      <c r="G297" s="41">
        <f t="shared" si="68"/>
        <v>0</v>
      </c>
      <c r="H297" s="41">
        <f t="shared" si="69"/>
        <v>0</v>
      </c>
      <c r="I297" s="41">
        <f t="shared" si="70"/>
        <v>0</v>
      </c>
      <c r="J297" s="41">
        <f t="shared" si="71"/>
        <v>0</v>
      </c>
      <c r="K297" s="41">
        <f t="shared" si="72"/>
        <v>0</v>
      </c>
      <c r="L297" s="41">
        <f t="shared" si="73"/>
        <v>0</v>
      </c>
      <c r="M297" s="41">
        <f t="shared" ca="1" si="74"/>
        <v>0.36737385867677419</v>
      </c>
      <c r="N297" s="41">
        <f t="shared" ca="1" si="75"/>
        <v>0</v>
      </c>
      <c r="O297" s="88">
        <f t="shared" ca="1" si="76"/>
        <v>0</v>
      </c>
      <c r="P297" s="41">
        <f t="shared" ca="1" si="77"/>
        <v>0</v>
      </c>
      <c r="Q297" s="41">
        <f t="shared" ca="1" si="78"/>
        <v>0</v>
      </c>
      <c r="R297" s="25">
        <f t="shared" ca="1" si="79"/>
        <v>-0.36737385867677419</v>
      </c>
    </row>
    <row r="298" spans="1:18">
      <c r="A298" s="75"/>
      <c r="B298" s="75"/>
      <c r="C298" s="75"/>
      <c r="D298" s="76">
        <f t="shared" si="65"/>
        <v>0</v>
      </c>
      <c r="E298" s="76">
        <f t="shared" si="66"/>
        <v>0</v>
      </c>
      <c r="F298" s="41">
        <f t="shared" si="67"/>
        <v>0</v>
      </c>
      <c r="G298" s="41">
        <f t="shared" si="68"/>
        <v>0</v>
      </c>
      <c r="H298" s="41">
        <f t="shared" si="69"/>
        <v>0</v>
      </c>
      <c r="I298" s="41">
        <f t="shared" si="70"/>
        <v>0</v>
      </c>
      <c r="J298" s="41">
        <f t="shared" si="71"/>
        <v>0</v>
      </c>
      <c r="K298" s="41">
        <f t="shared" si="72"/>
        <v>0</v>
      </c>
      <c r="L298" s="41">
        <f t="shared" si="73"/>
        <v>0</v>
      </c>
      <c r="M298" s="41">
        <f t="shared" ca="1" si="74"/>
        <v>0.36737385867677419</v>
      </c>
      <c r="N298" s="41">
        <f t="shared" ca="1" si="75"/>
        <v>0</v>
      </c>
      <c r="O298" s="88">
        <f t="shared" ca="1" si="76"/>
        <v>0</v>
      </c>
      <c r="P298" s="41">
        <f t="shared" ca="1" si="77"/>
        <v>0</v>
      </c>
      <c r="Q298" s="41">
        <f t="shared" ca="1" si="78"/>
        <v>0</v>
      </c>
      <c r="R298" s="25">
        <f t="shared" ca="1" si="79"/>
        <v>-0.36737385867677419</v>
      </c>
    </row>
    <row r="299" spans="1:18">
      <c r="A299" s="75"/>
      <c r="B299" s="75"/>
      <c r="C299" s="75"/>
      <c r="D299" s="76">
        <f t="shared" si="65"/>
        <v>0</v>
      </c>
      <c r="E299" s="76">
        <f t="shared" si="66"/>
        <v>0</v>
      </c>
      <c r="F299" s="41">
        <f t="shared" si="67"/>
        <v>0</v>
      </c>
      <c r="G299" s="41">
        <f t="shared" si="68"/>
        <v>0</v>
      </c>
      <c r="H299" s="41">
        <f t="shared" si="69"/>
        <v>0</v>
      </c>
      <c r="I299" s="41">
        <f t="shared" si="70"/>
        <v>0</v>
      </c>
      <c r="J299" s="41">
        <f t="shared" si="71"/>
        <v>0</v>
      </c>
      <c r="K299" s="41">
        <f t="shared" si="72"/>
        <v>0</v>
      </c>
      <c r="L299" s="41">
        <f t="shared" si="73"/>
        <v>0</v>
      </c>
      <c r="M299" s="41">
        <f t="shared" ca="1" si="74"/>
        <v>0.36737385867677419</v>
      </c>
      <c r="N299" s="41">
        <f t="shared" ca="1" si="75"/>
        <v>0</v>
      </c>
      <c r="O299" s="88">
        <f t="shared" ca="1" si="76"/>
        <v>0</v>
      </c>
      <c r="P299" s="41">
        <f t="shared" ca="1" si="77"/>
        <v>0</v>
      </c>
      <c r="Q299" s="41">
        <f t="shared" ca="1" si="78"/>
        <v>0</v>
      </c>
      <c r="R299" s="25">
        <f t="shared" ca="1" si="79"/>
        <v>-0.36737385867677419</v>
      </c>
    </row>
    <row r="300" spans="1:18">
      <c r="A300" s="75"/>
      <c r="B300" s="75"/>
      <c r="C300" s="75"/>
      <c r="D300" s="76">
        <f t="shared" si="65"/>
        <v>0</v>
      </c>
      <c r="E300" s="76">
        <f t="shared" si="66"/>
        <v>0</v>
      </c>
      <c r="F300" s="41">
        <f t="shared" si="67"/>
        <v>0</v>
      </c>
      <c r="G300" s="41">
        <f t="shared" si="68"/>
        <v>0</v>
      </c>
      <c r="H300" s="41">
        <f t="shared" si="69"/>
        <v>0</v>
      </c>
      <c r="I300" s="41">
        <f t="shared" si="70"/>
        <v>0</v>
      </c>
      <c r="J300" s="41">
        <f t="shared" si="71"/>
        <v>0</v>
      </c>
      <c r="K300" s="41">
        <f t="shared" si="72"/>
        <v>0</v>
      </c>
      <c r="L300" s="41">
        <f t="shared" si="73"/>
        <v>0</v>
      </c>
      <c r="M300" s="41">
        <f t="shared" ca="1" si="74"/>
        <v>0.36737385867677419</v>
      </c>
      <c r="N300" s="41">
        <f t="shared" ca="1" si="75"/>
        <v>0</v>
      </c>
      <c r="O300" s="88">
        <f t="shared" ca="1" si="76"/>
        <v>0</v>
      </c>
      <c r="P300" s="41">
        <f t="shared" ca="1" si="77"/>
        <v>0</v>
      </c>
      <c r="Q300" s="41">
        <f t="shared" ca="1" si="78"/>
        <v>0</v>
      </c>
      <c r="R300" s="25">
        <f t="shared" ca="1" si="79"/>
        <v>-0.36737385867677419</v>
      </c>
    </row>
    <row r="301" spans="1:18">
      <c r="A301" s="75"/>
      <c r="B301" s="75"/>
      <c r="C301" s="75"/>
      <c r="D301" s="76">
        <f t="shared" si="65"/>
        <v>0</v>
      </c>
      <c r="E301" s="76">
        <f t="shared" si="66"/>
        <v>0</v>
      </c>
      <c r="F301" s="41">
        <f t="shared" si="67"/>
        <v>0</v>
      </c>
      <c r="G301" s="41">
        <f t="shared" si="68"/>
        <v>0</v>
      </c>
      <c r="H301" s="41">
        <f t="shared" si="69"/>
        <v>0</v>
      </c>
      <c r="I301" s="41">
        <f t="shared" si="70"/>
        <v>0</v>
      </c>
      <c r="J301" s="41">
        <f t="shared" si="71"/>
        <v>0</v>
      </c>
      <c r="K301" s="41">
        <f t="shared" si="72"/>
        <v>0</v>
      </c>
      <c r="L301" s="41">
        <f t="shared" si="73"/>
        <v>0</v>
      </c>
      <c r="M301" s="41">
        <f t="shared" ca="1" si="74"/>
        <v>0.36737385867677419</v>
      </c>
      <c r="N301" s="41">
        <f t="shared" ca="1" si="75"/>
        <v>0</v>
      </c>
      <c r="O301" s="88">
        <f t="shared" ca="1" si="76"/>
        <v>0</v>
      </c>
      <c r="P301" s="41">
        <f t="shared" ca="1" si="77"/>
        <v>0</v>
      </c>
      <c r="Q301" s="41">
        <f t="shared" ca="1" si="78"/>
        <v>0</v>
      </c>
      <c r="R301" s="25">
        <f t="shared" ca="1" si="79"/>
        <v>-0.36737385867677419</v>
      </c>
    </row>
    <row r="302" spans="1:18">
      <c r="A302" s="75"/>
      <c r="B302" s="75"/>
      <c r="C302" s="75"/>
      <c r="D302" s="76">
        <f t="shared" si="65"/>
        <v>0</v>
      </c>
      <c r="E302" s="76">
        <f t="shared" si="66"/>
        <v>0</v>
      </c>
      <c r="F302" s="41">
        <f t="shared" si="67"/>
        <v>0</v>
      </c>
      <c r="G302" s="41">
        <f t="shared" si="68"/>
        <v>0</v>
      </c>
      <c r="H302" s="41">
        <f t="shared" si="69"/>
        <v>0</v>
      </c>
      <c r="I302" s="41">
        <f t="shared" si="70"/>
        <v>0</v>
      </c>
      <c r="J302" s="41">
        <f t="shared" si="71"/>
        <v>0</v>
      </c>
      <c r="K302" s="41">
        <f t="shared" si="72"/>
        <v>0</v>
      </c>
      <c r="L302" s="41">
        <f t="shared" si="73"/>
        <v>0</v>
      </c>
      <c r="M302" s="41">
        <f t="shared" ca="1" si="74"/>
        <v>0.36737385867677419</v>
      </c>
      <c r="N302" s="41">
        <f t="shared" ca="1" si="75"/>
        <v>0</v>
      </c>
      <c r="O302" s="88">
        <f t="shared" ca="1" si="76"/>
        <v>0</v>
      </c>
      <c r="P302" s="41">
        <f t="shared" ca="1" si="77"/>
        <v>0</v>
      </c>
      <c r="Q302" s="41">
        <f t="shared" ca="1" si="78"/>
        <v>0</v>
      </c>
      <c r="R302" s="25">
        <f t="shared" ca="1" si="79"/>
        <v>-0.36737385867677419</v>
      </c>
    </row>
    <row r="303" spans="1:18">
      <c r="A303" s="75"/>
      <c r="B303" s="75"/>
      <c r="C303" s="75"/>
      <c r="D303" s="76">
        <f t="shared" si="65"/>
        <v>0</v>
      </c>
      <c r="E303" s="76">
        <f t="shared" si="66"/>
        <v>0</v>
      </c>
      <c r="F303" s="41">
        <f t="shared" si="67"/>
        <v>0</v>
      </c>
      <c r="G303" s="41">
        <f t="shared" si="68"/>
        <v>0</v>
      </c>
      <c r="H303" s="41">
        <f t="shared" si="69"/>
        <v>0</v>
      </c>
      <c r="I303" s="41">
        <f t="shared" si="70"/>
        <v>0</v>
      </c>
      <c r="J303" s="41">
        <f t="shared" si="71"/>
        <v>0</v>
      </c>
      <c r="K303" s="41">
        <f t="shared" si="72"/>
        <v>0</v>
      </c>
      <c r="L303" s="41">
        <f t="shared" si="73"/>
        <v>0</v>
      </c>
      <c r="M303" s="41">
        <f t="shared" ca="1" si="74"/>
        <v>0.36737385867677419</v>
      </c>
      <c r="N303" s="41">
        <f t="shared" ca="1" si="75"/>
        <v>0</v>
      </c>
      <c r="O303" s="88">
        <f t="shared" ca="1" si="76"/>
        <v>0</v>
      </c>
      <c r="P303" s="41">
        <f t="shared" ca="1" si="77"/>
        <v>0</v>
      </c>
      <c r="Q303" s="41">
        <f t="shared" ca="1" si="78"/>
        <v>0</v>
      </c>
      <c r="R303" s="25">
        <f t="shared" ca="1" si="79"/>
        <v>-0.36737385867677419</v>
      </c>
    </row>
    <row r="304" spans="1:18">
      <c r="A304" s="75"/>
      <c r="B304" s="75"/>
      <c r="C304" s="75"/>
      <c r="D304" s="76">
        <f t="shared" si="65"/>
        <v>0</v>
      </c>
      <c r="E304" s="76">
        <f t="shared" si="66"/>
        <v>0</v>
      </c>
      <c r="F304" s="41">
        <f t="shared" si="67"/>
        <v>0</v>
      </c>
      <c r="G304" s="41">
        <f t="shared" si="68"/>
        <v>0</v>
      </c>
      <c r="H304" s="41">
        <f t="shared" si="69"/>
        <v>0</v>
      </c>
      <c r="I304" s="41">
        <f t="shared" si="70"/>
        <v>0</v>
      </c>
      <c r="J304" s="41">
        <f t="shared" si="71"/>
        <v>0</v>
      </c>
      <c r="K304" s="41">
        <f t="shared" si="72"/>
        <v>0</v>
      </c>
      <c r="L304" s="41">
        <f t="shared" si="73"/>
        <v>0</v>
      </c>
      <c r="M304" s="41">
        <f t="shared" ca="1" si="74"/>
        <v>0.36737385867677419</v>
      </c>
      <c r="N304" s="41">
        <f t="shared" ca="1" si="75"/>
        <v>0</v>
      </c>
      <c r="O304" s="88">
        <f t="shared" ca="1" si="76"/>
        <v>0</v>
      </c>
      <c r="P304" s="41">
        <f t="shared" ca="1" si="77"/>
        <v>0</v>
      </c>
      <c r="Q304" s="41">
        <f t="shared" ca="1" si="78"/>
        <v>0</v>
      </c>
      <c r="R304" s="25">
        <f t="shared" ca="1" si="79"/>
        <v>-0.36737385867677419</v>
      </c>
    </row>
    <row r="305" spans="1:18">
      <c r="A305" s="75"/>
      <c r="B305" s="75"/>
      <c r="C305" s="75"/>
      <c r="D305" s="76">
        <f t="shared" si="65"/>
        <v>0</v>
      </c>
      <c r="E305" s="76">
        <f t="shared" si="66"/>
        <v>0</v>
      </c>
      <c r="F305" s="41">
        <f t="shared" si="67"/>
        <v>0</v>
      </c>
      <c r="G305" s="41">
        <f t="shared" si="68"/>
        <v>0</v>
      </c>
      <c r="H305" s="41">
        <f t="shared" si="69"/>
        <v>0</v>
      </c>
      <c r="I305" s="41">
        <f t="shared" si="70"/>
        <v>0</v>
      </c>
      <c r="J305" s="41">
        <f t="shared" si="71"/>
        <v>0</v>
      </c>
      <c r="K305" s="41">
        <f t="shared" si="72"/>
        <v>0</v>
      </c>
      <c r="L305" s="41">
        <f t="shared" si="73"/>
        <v>0</v>
      </c>
      <c r="M305" s="41">
        <f t="shared" ca="1" si="74"/>
        <v>0.36737385867677419</v>
      </c>
      <c r="N305" s="41">
        <f t="shared" ca="1" si="75"/>
        <v>0</v>
      </c>
      <c r="O305" s="88">
        <f t="shared" ca="1" si="76"/>
        <v>0</v>
      </c>
      <c r="P305" s="41">
        <f t="shared" ca="1" si="77"/>
        <v>0</v>
      </c>
      <c r="Q305" s="41">
        <f t="shared" ca="1" si="78"/>
        <v>0</v>
      </c>
      <c r="R305" s="25">
        <f t="shared" ca="1" si="79"/>
        <v>-0.36737385867677419</v>
      </c>
    </row>
    <row r="306" spans="1:18">
      <c r="A306" s="75"/>
      <c r="B306" s="75"/>
      <c r="C306" s="75"/>
      <c r="D306" s="76">
        <f t="shared" si="65"/>
        <v>0</v>
      </c>
      <c r="E306" s="76">
        <f t="shared" si="66"/>
        <v>0</v>
      </c>
      <c r="F306" s="41">
        <f t="shared" si="67"/>
        <v>0</v>
      </c>
      <c r="G306" s="41">
        <f t="shared" si="68"/>
        <v>0</v>
      </c>
      <c r="H306" s="41">
        <f t="shared" si="69"/>
        <v>0</v>
      </c>
      <c r="I306" s="41">
        <f t="shared" si="70"/>
        <v>0</v>
      </c>
      <c r="J306" s="41">
        <f t="shared" si="71"/>
        <v>0</v>
      </c>
      <c r="K306" s="41">
        <f t="shared" si="72"/>
        <v>0</v>
      </c>
      <c r="L306" s="41">
        <f t="shared" si="73"/>
        <v>0</v>
      </c>
      <c r="M306" s="41">
        <f t="shared" ca="1" si="74"/>
        <v>0.36737385867677419</v>
      </c>
      <c r="N306" s="41">
        <f t="shared" ca="1" si="75"/>
        <v>0</v>
      </c>
      <c r="O306" s="88">
        <f t="shared" ca="1" si="76"/>
        <v>0</v>
      </c>
      <c r="P306" s="41">
        <f t="shared" ca="1" si="77"/>
        <v>0</v>
      </c>
      <c r="Q306" s="41">
        <f t="shared" ca="1" si="78"/>
        <v>0</v>
      </c>
      <c r="R306" s="25">
        <f t="shared" ca="1" si="79"/>
        <v>-0.36737385867677419</v>
      </c>
    </row>
    <row r="307" spans="1:18">
      <c r="A307" s="75"/>
      <c r="B307" s="75"/>
      <c r="C307" s="75"/>
      <c r="D307" s="76">
        <f t="shared" si="65"/>
        <v>0</v>
      </c>
      <c r="E307" s="76">
        <f t="shared" si="66"/>
        <v>0</v>
      </c>
      <c r="F307" s="41">
        <f t="shared" si="67"/>
        <v>0</v>
      </c>
      <c r="G307" s="41">
        <f t="shared" si="68"/>
        <v>0</v>
      </c>
      <c r="H307" s="41">
        <f t="shared" si="69"/>
        <v>0</v>
      </c>
      <c r="I307" s="41">
        <f t="shared" si="70"/>
        <v>0</v>
      </c>
      <c r="J307" s="41">
        <f t="shared" si="71"/>
        <v>0</v>
      </c>
      <c r="K307" s="41">
        <f t="shared" si="72"/>
        <v>0</v>
      </c>
      <c r="L307" s="41">
        <f t="shared" si="73"/>
        <v>0</v>
      </c>
      <c r="M307" s="41">
        <f t="shared" ca="1" si="74"/>
        <v>0.36737385867677419</v>
      </c>
      <c r="N307" s="41">
        <f t="shared" ca="1" si="75"/>
        <v>0</v>
      </c>
      <c r="O307" s="88">
        <f t="shared" ca="1" si="76"/>
        <v>0</v>
      </c>
      <c r="P307" s="41">
        <f t="shared" ca="1" si="77"/>
        <v>0</v>
      </c>
      <c r="Q307" s="41">
        <f t="shared" ca="1" si="78"/>
        <v>0</v>
      </c>
      <c r="R307" s="25">
        <f t="shared" ca="1" si="79"/>
        <v>-0.36737385867677419</v>
      </c>
    </row>
    <row r="308" spans="1:18">
      <c r="A308" s="75"/>
      <c r="B308" s="75"/>
      <c r="C308" s="75"/>
      <c r="D308" s="76">
        <f t="shared" si="65"/>
        <v>0</v>
      </c>
      <c r="E308" s="76">
        <f t="shared" si="66"/>
        <v>0</v>
      </c>
      <c r="F308" s="41">
        <f t="shared" si="67"/>
        <v>0</v>
      </c>
      <c r="G308" s="41">
        <f t="shared" si="68"/>
        <v>0</v>
      </c>
      <c r="H308" s="41">
        <f t="shared" si="69"/>
        <v>0</v>
      </c>
      <c r="I308" s="41">
        <f t="shared" si="70"/>
        <v>0</v>
      </c>
      <c r="J308" s="41">
        <f t="shared" si="71"/>
        <v>0</v>
      </c>
      <c r="K308" s="41">
        <f t="shared" si="72"/>
        <v>0</v>
      </c>
      <c r="L308" s="41">
        <f t="shared" si="73"/>
        <v>0</v>
      </c>
      <c r="M308" s="41">
        <f t="shared" ca="1" si="74"/>
        <v>0.36737385867677419</v>
      </c>
      <c r="N308" s="41">
        <f t="shared" ca="1" si="75"/>
        <v>0</v>
      </c>
      <c r="O308" s="88">
        <f t="shared" ca="1" si="76"/>
        <v>0</v>
      </c>
      <c r="P308" s="41">
        <f t="shared" ca="1" si="77"/>
        <v>0</v>
      </c>
      <c r="Q308" s="41">
        <f t="shared" ca="1" si="78"/>
        <v>0</v>
      </c>
      <c r="R308" s="25">
        <f t="shared" ca="1" si="79"/>
        <v>-0.36737385867677419</v>
      </c>
    </row>
    <row r="309" spans="1:18">
      <c r="A309" s="75"/>
      <c r="B309" s="75"/>
      <c r="C309" s="75"/>
      <c r="D309" s="76">
        <f t="shared" si="65"/>
        <v>0</v>
      </c>
      <c r="E309" s="76">
        <f t="shared" si="66"/>
        <v>0</v>
      </c>
      <c r="F309" s="41">
        <f t="shared" si="67"/>
        <v>0</v>
      </c>
      <c r="G309" s="41">
        <f t="shared" si="68"/>
        <v>0</v>
      </c>
      <c r="H309" s="41">
        <f t="shared" si="69"/>
        <v>0</v>
      </c>
      <c r="I309" s="41">
        <f t="shared" si="70"/>
        <v>0</v>
      </c>
      <c r="J309" s="41">
        <f t="shared" si="71"/>
        <v>0</v>
      </c>
      <c r="K309" s="41">
        <f t="shared" si="72"/>
        <v>0</v>
      </c>
      <c r="L309" s="41">
        <f t="shared" si="73"/>
        <v>0</v>
      </c>
      <c r="M309" s="41">
        <f t="shared" ca="1" si="74"/>
        <v>0.36737385867677419</v>
      </c>
      <c r="N309" s="41">
        <f t="shared" ca="1" si="75"/>
        <v>0</v>
      </c>
      <c r="O309" s="88">
        <f t="shared" ca="1" si="76"/>
        <v>0</v>
      </c>
      <c r="P309" s="41">
        <f t="shared" ca="1" si="77"/>
        <v>0</v>
      </c>
      <c r="Q309" s="41">
        <f t="shared" ca="1" si="78"/>
        <v>0</v>
      </c>
      <c r="R309" s="25">
        <f t="shared" ca="1" si="79"/>
        <v>-0.36737385867677419</v>
      </c>
    </row>
    <row r="310" spans="1:18">
      <c r="A310" s="75"/>
      <c r="B310" s="75"/>
      <c r="C310" s="75"/>
      <c r="D310" s="76">
        <f t="shared" si="65"/>
        <v>0</v>
      </c>
      <c r="E310" s="76">
        <f t="shared" si="66"/>
        <v>0</v>
      </c>
      <c r="F310" s="41">
        <f t="shared" si="67"/>
        <v>0</v>
      </c>
      <c r="G310" s="41">
        <f t="shared" si="68"/>
        <v>0</v>
      </c>
      <c r="H310" s="41">
        <f t="shared" si="69"/>
        <v>0</v>
      </c>
      <c r="I310" s="41">
        <f t="shared" si="70"/>
        <v>0</v>
      </c>
      <c r="J310" s="41">
        <f t="shared" si="71"/>
        <v>0</v>
      </c>
      <c r="K310" s="41">
        <f t="shared" si="72"/>
        <v>0</v>
      </c>
      <c r="L310" s="41">
        <f t="shared" si="73"/>
        <v>0</v>
      </c>
      <c r="M310" s="41">
        <f t="shared" ca="1" si="74"/>
        <v>0.36737385867677419</v>
      </c>
      <c r="N310" s="41">
        <f t="shared" ca="1" si="75"/>
        <v>0</v>
      </c>
      <c r="O310" s="88">
        <f t="shared" ca="1" si="76"/>
        <v>0</v>
      </c>
      <c r="P310" s="41">
        <f t="shared" ca="1" si="77"/>
        <v>0</v>
      </c>
      <c r="Q310" s="41">
        <f t="shared" ca="1" si="78"/>
        <v>0</v>
      </c>
      <c r="R310" s="25">
        <f t="shared" ca="1" si="79"/>
        <v>-0.36737385867677419</v>
      </c>
    </row>
    <row r="311" spans="1:18">
      <c r="A311" s="75"/>
      <c r="B311" s="75"/>
      <c r="C311" s="75"/>
      <c r="D311" s="76">
        <f t="shared" si="65"/>
        <v>0</v>
      </c>
      <c r="E311" s="76">
        <f t="shared" si="66"/>
        <v>0</v>
      </c>
      <c r="F311" s="41">
        <f t="shared" si="67"/>
        <v>0</v>
      </c>
      <c r="G311" s="41">
        <f t="shared" si="68"/>
        <v>0</v>
      </c>
      <c r="H311" s="41">
        <f t="shared" si="69"/>
        <v>0</v>
      </c>
      <c r="I311" s="41">
        <f t="shared" si="70"/>
        <v>0</v>
      </c>
      <c r="J311" s="41">
        <f t="shared" si="71"/>
        <v>0</v>
      </c>
      <c r="K311" s="41">
        <f t="shared" si="72"/>
        <v>0</v>
      </c>
      <c r="L311" s="41">
        <f t="shared" si="73"/>
        <v>0</v>
      </c>
      <c r="M311" s="41">
        <f t="shared" ca="1" si="74"/>
        <v>0.36737385867677419</v>
      </c>
      <c r="N311" s="41">
        <f t="shared" ca="1" si="75"/>
        <v>0</v>
      </c>
      <c r="O311" s="88">
        <f t="shared" ca="1" si="76"/>
        <v>0</v>
      </c>
      <c r="P311" s="41">
        <f t="shared" ca="1" si="77"/>
        <v>0</v>
      </c>
      <c r="Q311" s="41">
        <f t="shared" ca="1" si="78"/>
        <v>0</v>
      </c>
      <c r="R311" s="25">
        <f t="shared" ca="1" si="79"/>
        <v>-0.36737385867677419</v>
      </c>
    </row>
    <row r="312" spans="1:18">
      <c r="A312" s="75"/>
      <c r="B312" s="75"/>
      <c r="C312" s="75"/>
      <c r="D312" s="76">
        <f t="shared" si="65"/>
        <v>0</v>
      </c>
      <c r="E312" s="76">
        <f t="shared" si="66"/>
        <v>0</v>
      </c>
      <c r="F312" s="41">
        <f t="shared" si="67"/>
        <v>0</v>
      </c>
      <c r="G312" s="41">
        <f t="shared" si="68"/>
        <v>0</v>
      </c>
      <c r="H312" s="41">
        <f t="shared" si="69"/>
        <v>0</v>
      </c>
      <c r="I312" s="41">
        <f t="shared" si="70"/>
        <v>0</v>
      </c>
      <c r="J312" s="41">
        <f t="shared" si="71"/>
        <v>0</v>
      </c>
      <c r="K312" s="41">
        <f t="shared" si="72"/>
        <v>0</v>
      </c>
      <c r="L312" s="41">
        <f t="shared" si="73"/>
        <v>0</v>
      </c>
      <c r="M312" s="41">
        <f t="shared" ca="1" si="74"/>
        <v>0.36737385867677419</v>
      </c>
      <c r="N312" s="41">
        <f t="shared" ca="1" si="75"/>
        <v>0</v>
      </c>
      <c r="O312" s="88">
        <f t="shared" ca="1" si="76"/>
        <v>0</v>
      </c>
      <c r="P312" s="41">
        <f t="shared" ca="1" si="77"/>
        <v>0</v>
      </c>
      <c r="Q312" s="41">
        <f t="shared" ca="1" si="78"/>
        <v>0</v>
      </c>
      <c r="R312" s="25">
        <f t="shared" ca="1" si="79"/>
        <v>-0.36737385867677419</v>
      </c>
    </row>
    <row r="313" spans="1:18">
      <c r="A313" s="75"/>
      <c r="B313" s="75"/>
      <c r="C313" s="75"/>
      <c r="D313" s="76">
        <f t="shared" si="65"/>
        <v>0</v>
      </c>
      <c r="E313" s="76">
        <f t="shared" si="66"/>
        <v>0</v>
      </c>
      <c r="F313" s="41">
        <f t="shared" si="67"/>
        <v>0</v>
      </c>
      <c r="G313" s="41">
        <f t="shared" si="68"/>
        <v>0</v>
      </c>
      <c r="H313" s="41">
        <f t="shared" si="69"/>
        <v>0</v>
      </c>
      <c r="I313" s="41">
        <f t="shared" si="70"/>
        <v>0</v>
      </c>
      <c r="J313" s="41">
        <f t="shared" si="71"/>
        <v>0</v>
      </c>
      <c r="K313" s="41">
        <f t="shared" si="72"/>
        <v>0</v>
      </c>
      <c r="L313" s="41">
        <f t="shared" si="73"/>
        <v>0</v>
      </c>
      <c r="M313" s="41">
        <f t="shared" ca="1" si="74"/>
        <v>0.36737385867677419</v>
      </c>
      <c r="N313" s="41">
        <f t="shared" ca="1" si="75"/>
        <v>0</v>
      </c>
      <c r="O313" s="88">
        <f t="shared" ca="1" si="76"/>
        <v>0</v>
      </c>
      <c r="P313" s="41">
        <f t="shared" ca="1" si="77"/>
        <v>0</v>
      </c>
      <c r="Q313" s="41">
        <f t="shared" ca="1" si="78"/>
        <v>0</v>
      </c>
      <c r="R313" s="25">
        <f t="shared" ca="1" si="79"/>
        <v>-0.36737385867677419</v>
      </c>
    </row>
    <row r="314" spans="1:18">
      <c r="A314" s="75"/>
      <c r="B314" s="75"/>
      <c r="C314" s="75"/>
      <c r="D314" s="76">
        <f t="shared" si="65"/>
        <v>0</v>
      </c>
      <c r="E314" s="76">
        <f t="shared" si="66"/>
        <v>0</v>
      </c>
      <c r="F314" s="41">
        <f t="shared" si="67"/>
        <v>0</v>
      </c>
      <c r="G314" s="41">
        <f t="shared" si="68"/>
        <v>0</v>
      </c>
      <c r="H314" s="41">
        <f t="shared" si="69"/>
        <v>0</v>
      </c>
      <c r="I314" s="41">
        <f t="shared" si="70"/>
        <v>0</v>
      </c>
      <c r="J314" s="41">
        <f t="shared" si="71"/>
        <v>0</v>
      </c>
      <c r="K314" s="41">
        <f t="shared" si="72"/>
        <v>0</v>
      </c>
      <c r="L314" s="41">
        <f t="shared" si="73"/>
        <v>0</v>
      </c>
      <c r="M314" s="41">
        <f t="shared" ca="1" si="74"/>
        <v>0.36737385867677419</v>
      </c>
      <c r="N314" s="41">
        <f t="shared" ca="1" si="75"/>
        <v>0</v>
      </c>
      <c r="O314" s="88">
        <f t="shared" ca="1" si="76"/>
        <v>0</v>
      </c>
      <c r="P314" s="41">
        <f t="shared" ca="1" si="77"/>
        <v>0</v>
      </c>
      <c r="Q314" s="41">
        <f t="shared" ca="1" si="78"/>
        <v>0</v>
      </c>
      <c r="R314" s="25">
        <f t="shared" ca="1" si="79"/>
        <v>-0.36737385867677419</v>
      </c>
    </row>
    <row r="315" spans="1:18">
      <c r="A315" s="75"/>
      <c r="B315" s="75"/>
      <c r="C315" s="75"/>
      <c r="D315" s="76">
        <f t="shared" si="65"/>
        <v>0</v>
      </c>
      <c r="E315" s="76">
        <f t="shared" si="66"/>
        <v>0</v>
      </c>
      <c r="F315" s="41">
        <f t="shared" si="67"/>
        <v>0</v>
      </c>
      <c r="G315" s="41">
        <f t="shared" si="68"/>
        <v>0</v>
      </c>
      <c r="H315" s="41">
        <f t="shared" si="69"/>
        <v>0</v>
      </c>
      <c r="I315" s="41">
        <f t="shared" si="70"/>
        <v>0</v>
      </c>
      <c r="J315" s="41">
        <f t="shared" si="71"/>
        <v>0</v>
      </c>
      <c r="K315" s="41">
        <f t="shared" si="72"/>
        <v>0</v>
      </c>
      <c r="L315" s="41">
        <f t="shared" si="73"/>
        <v>0</v>
      </c>
      <c r="M315" s="41">
        <f t="shared" ca="1" si="74"/>
        <v>0.36737385867677419</v>
      </c>
      <c r="N315" s="41">
        <f t="shared" ca="1" si="75"/>
        <v>0</v>
      </c>
      <c r="O315" s="88">
        <f t="shared" ca="1" si="76"/>
        <v>0</v>
      </c>
      <c r="P315" s="41">
        <f t="shared" ca="1" si="77"/>
        <v>0</v>
      </c>
      <c r="Q315" s="41">
        <f t="shared" ca="1" si="78"/>
        <v>0</v>
      </c>
      <c r="R315" s="25">
        <f t="shared" ca="1" si="79"/>
        <v>-0.36737385867677419</v>
      </c>
    </row>
    <row r="316" spans="1:18">
      <c r="A316" s="75"/>
      <c r="B316" s="75"/>
      <c r="C316" s="75"/>
      <c r="D316" s="76">
        <f t="shared" si="65"/>
        <v>0</v>
      </c>
      <c r="E316" s="76">
        <f t="shared" si="66"/>
        <v>0</v>
      </c>
      <c r="F316" s="41">
        <f t="shared" si="67"/>
        <v>0</v>
      </c>
      <c r="G316" s="41">
        <f t="shared" si="68"/>
        <v>0</v>
      </c>
      <c r="H316" s="41">
        <f t="shared" si="69"/>
        <v>0</v>
      </c>
      <c r="I316" s="41">
        <f t="shared" si="70"/>
        <v>0</v>
      </c>
      <c r="J316" s="41">
        <f t="shared" si="71"/>
        <v>0</v>
      </c>
      <c r="K316" s="41">
        <f t="shared" si="72"/>
        <v>0</v>
      </c>
      <c r="L316" s="41">
        <f t="shared" si="73"/>
        <v>0</v>
      </c>
      <c r="M316" s="41">
        <f t="shared" ca="1" si="74"/>
        <v>0.36737385867677419</v>
      </c>
      <c r="N316" s="41">
        <f t="shared" ca="1" si="75"/>
        <v>0</v>
      </c>
      <c r="O316" s="88">
        <f t="shared" ca="1" si="76"/>
        <v>0</v>
      </c>
      <c r="P316" s="41">
        <f t="shared" ca="1" si="77"/>
        <v>0</v>
      </c>
      <c r="Q316" s="41">
        <f t="shared" ca="1" si="78"/>
        <v>0</v>
      </c>
      <c r="R316" s="25">
        <f t="shared" ca="1" si="79"/>
        <v>-0.36737385867677419</v>
      </c>
    </row>
    <row r="317" spans="1:18">
      <c r="A317" s="75"/>
      <c r="B317" s="75"/>
      <c r="C317" s="75"/>
      <c r="D317" s="76">
        <f t="shared" si="65"/>
        <v>0</v>
      </c>
      <c r="E317" s="76">
        <f t="shared" si="66"/>
        <v>0</v>
      </c>
      <c r="F317" s="41">
        <f t="shared" si="67"/>
        <v>0</v>
      </c>
      <c r="G317" s="41">
        <f t="shared" si="68"/>
        <v>0</v>
      </c>
      <c r="H317" s="41">
        <f t="shared" si="69"/>
        <v>0</v>
      </c>
      <c r="I317" s="41">
        <f t="shared" si="70"/>
        <v>0</v>
      </c>
      <c r="J317" s="41">
        <f t="shared" si="71"/>
        <v>0</v>
      </c>
      <c r="K317" s="41">
        <f t="shared" si="72"/>
        <v>0</v>
      </c>
      <c r="L317" s="41">
        <f t="shared" si="73"/>
        <v>0</v>
      </c>
      <c r="M317" s="41">
        <f t="shared" ca="1" si="74"/>
        <v>0.36737385867677419</v>
      </c>
      <c r="N317" s="41">
        <f t="shared" ca="1" si="75"/>
        <v>0</v>
      </c>
      <c r="O317" s="88">
        <f t="shared" ca="1" si="76"/>
        <v>0</v>
      </c>
      <c r="P317" s="41">
        <f t="shared" ca="1" si="77"/>
        <v>0</v>
      </c>
      <c r="Q317" s="41">
        <f t="shared" ca="1" si="78"/>
        <v>0</v>
      </c>
      <c r="R317" s="25">
        <f t="shared" ca="1" si="79"/>
        <v>-0.36737385867677419</v>
      </c>
    </row>
    <row r="318" spans="1:18">
      <c r="A318" s="75"/>
      <c r="B318" s="75"/>
      <c r="C318" s="75"/>
      <c r="D318" s="76">
        <f t="shared" si="65"/>
        <v>0</v>
      </c>
      <c r="E318" s="76">
        <f t="shared" si="66"/>
        <v>0</v>
      </c>
      <c r="F318" s="41">
        <f t="shared" si="67"/>
        <v>0</v>
      </c>
      <c r="G318" s="41">
        <f t="shared" si="68"/>
        <v>0</v>
      </c>
      <c r="H318" s="41">
        <f t="shared" si="69"/>
        <v>0</v>
      </c>
      <c r="I318" s="41">
        <f t="shared" si="70"/>
        <v>0</v>
      </c>
      <c r="J318" s="41">
        <f t="shared" si="71"/>
        <v>0</v>
      </c>
      <c r="K318" s="41">
        <f t="shared" si="72"/>
        <v>0</v>
      </c>
      <c r="L318" s="41">
        <f t="shared" si="73"/>
        <v>0</v>
      </c>
      <c r="M318" s="41">
        <f t="shared" ca="1" si="74"/>
        <v>0.36737385867677419</v>
      </c>
      <c r="N318" s="41">
        <f t="shared" ca="1" si="75"/>
        <v>0</v>
      </c>
      <c r="O318" s="88">
        <f t="shared" ca="1" si="76"/>
        <v>0</v>
      </c>
      <c r="P318" s="41">
        <f t="shared" ca="1" si="77"/>
        <v>0</v>
      </c>
      <c r="Q318" s="41">
        <f t="shared" ca="1" si="78"/>
        <v>0</v>
      </c>
      <c r="R318" s="25">
        <f t="shared" ca="1" si="79"/>
        <v>-0.36737385867677419</v>
      </c>
    </row>
    <row r="319" spans="1:18">
      <c r="A319" s="75"/>
      <c r="B319" s="75"/>
      <c r="C319" s="75"/>
      <c r="D319" s="76">
        <f t="shared" si="65"/>
        <v>0</v>
      </c>
      <c r="E319" s="76">
        <f t="shared" si="66"/>
        <v>0</v>
      </c>
      <c r="F319" s="41">
        <f t="shared" si="67"/>
        <v>0</v>
      </c>
      <c r="G319" s="41">
        <f t="shared" si="68"/>
        <v>0</v>
      </c>
      <c r="H319" s="41">
        <f t="shared" si="69"/>
        <v>0</v>
      </c>
      <c r="I319" s="41">
        <f t="shared" si="70"/>
        <v>0</v>
      </c>
      <c r="J319" s="41">
        <f t="shared" si="71"/>
        <v>0</v>
      </c>
      <c r="K319" s="41">
        <f t="shared" si="72"/>
        <v>0</v>
      </c>
      <c r="L319" s="41">
        <f t="shared" si="73"/>
        <v>0</v>
      </c>
      <c r="M319" s="41">
        <f t="shared" ca="1" si="74"/>
        <v>0.36737385867677419</v>
      </c>
      <c r="N319" s="41">
        <f t="shared" ca="1" si="75"/>
        <v>0</v>
      </c>
      <c r="O319" s="88">
        <f t="shared" ca="1" si="76"/>
        <v>0</v>
      </c>
      <c r="P319" s="41">
        <f t="shared" ca="1" si="77"/>
        <v>0</v>
      </c>
      <c r="Q319" s="41">
        <f t="shared" ca="1" si="78"/>
        <v>0</v>
      </c>
      <c r="R319" s="25">
        <f t="shared" ca="1" si="79"/>
        <v>-0.36737385867677419</v>
      </c>
    </row>
    <row r="320" spans="1:18">
      <c r="A320" s="75"/>
      <c r="B320" s="75"/>
      <c r="C320" s="75"/>
      <c r="D320" s="76">
        <f t="shared" si="65"/>
        <v>0</v>
      </c>
      <c r="E320" s="76">
        <f t="shared" si="66"/>
        <v>0</v>
      </c>
      <c r="F320" s="41">
        <f t="shared" si="67"/>
        <v>0</v>
      </c>
      <c r="G320" s="41">
        <f t="shared" si="68"/>
        <v>0</v>
      </c>
      <c r="H320" s="41">
        <f t="shared" si="69"/>
        <v>0</v>
      </c>
      <c r="I320" s="41">
        <f t="shared" si="70"/>
        <v>0</v>
      </c>
      <c r="J320" s="41">
        <f t="shared" si="71"/>
        <v>0</v>
      </c>
      <c r="K320" s="41">
        <f t="shared" si="72"/>
        <v>0</v>
      </c>
      <c r="L320" s="41">
        <f t="shared" si="73"/>
        <v>0</v>
      </c>
      <c r="M320" s="41">
        <f t="shared" ca="1" si="74"/>
        <v>0.36737385867677419</v>
      </c>
      <c r="N320" s="41">
        <f t="shared" ca="1" si="75"/>
        <v>0</v>
      </c>
      <c r="O320" s="88">
        <f t="shared" ca="1" si="76"/>
        <v>0</v>
      </c>
      <c r="P320" s="41">
        <f t="shared" ca="1" si="77"/>
        <v>0</v>
      </c>
      <c r="Q320" s="41">
        <f t="shared" ca="1" si="78"/>
        <v>0</v>
      </c>
      <c r="R320" s="25">
        <f t="shared" ca="1" si="79"/>
        <v>-0.36737385867677419</v>
      </c>
    </row>
    <row r="321" spans="1:18">
      <c r="A321" s="75"/>
      <c r="B321" s="75"/>
      <c r="C321" s="75"/>
      <c r="D321" s="76">
        <f t="shared" si="65"/>
        <v>0</v>
      </c>
      <c r="E321" s="76">
        <f t="shared" si="66"/>
        <v>0</v>
      </c>
      <c r="F321" s="41">
        <f t="shared" si="67"/>
        <v>0</v>
      </c>
      <c r="G321" s="41">
        <f t="shared" si="68"/>
        <v>0</v>
      </c>
      <c r="H321" s="41">
        <f t="shared" si="69"/>
        <v>0</v>
      </c>
      <c r="I321" s="41">
        <f t="shared" si="70"/>
        <v>0</v>
      </c>
      <c r="J321" s="41">
        <f t="shared" si="71"/>
        <v>0</v>
      </c>
      <c r="K321" s="41">
        <f t="shared" si="72"/>
        <v>0</v>
      </c>
      <c r="L321" s="41">
        <f t="shared" si="73"/>
        <v>0</v>
      </c>
      <c r="M321" s="41">
        <f t="shared" ca="1" si="74"/>
        <v>0.36737385867677419</v>
      </c>
      <c r="N321" s="41">
        <f t="shared" ca="1" si="75"/>
        <v>0</v>
      </c>
      <c r="O321" s="88">
        <f t="shared" ca="1" si="76"/>
        <v>0</v>
      </c>
      <c r="P321" s="41">
        <f t="shared" ca="1" si="77"/>
        <v>0</v>
      </c>
      <c r="Q321" s="41">
        <f t="shared" ca="1" si="78"/>
        <v>0</v>
      </c>
      <c r="R321" s="25">
        <f t="shared" ca="1" si="79"/>
        <v>-0.36737385867677419</v>
      </c>
    </row>
    <row r="322" spans="1:18">
      <c r="A322" s="75"/>
      <c r="B322" s="75"/>
      <c r="C322" s="75"/>
      <c r="D322" s="76">
        <f t="shared" si="65"/>
        <v>0</v>
      </c>
      <c r="E322" s="76">
        <f t="shared" si="66"/>
        <v>0</v>
      </c>
      <c r="F322" s="41">
        <f t="shared" si="67"/>
        <v>0</v>
      </c>
      <c r="G322" s="41">
        <f t="shared" si="68"/>
        <v>0</v>
      </c>
      <c r="H322" s="41">
        <f t="shared" si="69"/>
        <v>0</v>
      </c>
      <c r="I322" s="41">
        <f t="shared" si="70"/>
        <v>0</v>
      </c>
      <c r="J322" s="41">
        <f t="shared" si="71"/>
        <v>0</v>
      </c>
      <c r="K322" s="41">
        <f t="shared" si="72"/>
        <v>0</v>
      </c>
      <c r="L322" s="41">
        <f t="shared" si="73"/>
        <v>0</v>
      </c>
      <c r="M322" s="41">
        <f t="shared" ca="1" si="74"/>
        <v>0.36737385867677419</v>
      </c>
      <c r="N322" s="41">
        <f t="shared" ca="1" si="75"/>
        <v>0</v>
      </c>
      <c r="O322" s="88">
        <f t="shared" ca="1" si="76"/>
        <v>0</v>
      </c>
      <c r="P322" s="41">
        <f t="shared" ca="1" si="77"/>
        <v>0</v>
      </c>
      <c r="Q322" s="41">
        <f t="shared" ca="1" si="78"/>
        <v>0</v>
      </c>
      <c r="R322" s="25">
        <f t="shared" ca="1" si="79"/>
        <v>-0.36737385867677419</v>
      </c>
    </row>
    <row r="323" spans="1:18">
      <c r="A323" s="75"/>
      <c r="B323" s="75"/>
      <c r="C323" s="75"/>
      <c r="D323" s="76">
        <f t="shared" si="65"/>
        <v>0</v>
      </c>
      <c r="E323" s="76">
        <f t="shared" si="66"/>
        <v>0</v>
      </c>
      <c r="F323" s="41">
        <f t="shared" si="67"/>
        <v>0</v>
      </c>
      <c r="G323" s="41">
        <f t="shared" si="68"/>
        <v>0</v>
      </c>
      <c r="H323" s="41">
        <f t="shared" si="69"/>
        <v>0</v>
      </c>
      <c r="I323" s="41">
        <f t="shared" si="70"/>
        <v>0</v>
      </c>
      <c r="J323" s="41">
        <f t="shared" si="71"/>
        <v>0</v>
      </c>
      <c r="K323" s="41">
        <f t="shared" si="72"/>
        <v>0</v>
      </c>
      <c r="L323" s="41">
        <f t="shared" si="73"/>
        <v>0</v>
      </c>
      <c r="M323" s="41">
        <f t="shared" ca="1" si="74"/>
        <v>0.36737385867677419</v>
      </c>
      <c r="N323" s="41">
        <f t="shared" ca="1" si="75"/>
        <v>0</v>
      </c>
      <c r="O323" s="88">
        <f t="shared" ca="1" si="76"/>
        <v>0</v>
      </c>
      <c r="P323" s="41">
        <f t="shared" ca="1" si="77"/>
        <v>0</v>
      </c>
      <c r="Q323" s="41">
        <f t="shared" ca="1" si="78"/>
        <v>0</v>
      </c>
      <c r="R323" s="25">
        <f t="shared" ca="1" si="79"/>
        <v>-0.36737385867677419</v>
      </c>
    </row>
    <row r="324" spans="1:18">
      <c r="A324" s="75"/>
      <c r="B324" s="75"/>
      <c r="C324" s="75"/>
      <c r="D324" s="76">
        <f t="shared" si="65"/>
        <v>0</v>
      </c>
      <c r="E324" s="76">
        <f t="shared" si="66"/>
        <v>0</v>
      </c>
      <c r="F324" s="41">
        <f t="shared" si="67"/>
        <v>0</v>
      </c>
      <c r="G324" s="41">
        <f t="shared" si="68"/>
        <v>0</v>
      </c>
      <c r="H324" s="41">
        <f t="shared" si="69"/>
        <v>0</v>
      </c>
      <c r="I324" s="41">
        <f t="shared" si="70"/>
        <v>0</v>
      </c>
      <c r="J324" s="41">
        <f t="shared" si="71"/>
        <v>0</v>
      </c>
      <c r="K324" s="41">
        <f t="shared" si="72"/>
        <v>0</v>
      </c>
      <c r="L324" s="41">
        <f t="shared" si="73"/>
        <v>0</v>
      </c>
      <c r="M324" s="41">
        <f t="shared" ca="1" si="74"/>
        <v>0.36737385867677419</v>
      </c>
      <c r="N324" s="41">
        <f t="shared" ca="1" si="75"/>
        <v>0</v>
      </c>
      <c r="O324" s="88">
        <f t="shared" ca="1" si="76"/>
        <v>0</v>
      </c>
      <c r="P324" s="41">
        <f t="shared" ca="1" si="77"/>
        <v>0</v>
      </c>
      <c r="Q324" s="41">
        <f t="shared" ca="1" si="78"/>
        <v>0</v>
      </c>
      <c r="R324" s="25">
        <f t="shared" ca="1" si="79"/>
        <v>-0.36737385867677419</v>
      </c>
    </row>
    <row r="325" spans="1:18">
      <c r="A325" s="75"/>
      <c r="B325" s="75"/>
      <c r="C325" s="75"/>
      <c r="D325" s="76">
        <f t="shared" si="65"/>
        <v>0</v>
      </c>
      <c r="E325" s="76">
        <f t="shared" si="66"/>
        <v>0</v>
      </c>
      <c r="F325" s="41">
        <f t="shared" si="67"/>
        <v>0</v>
      </c>
      <c r="G325" s="41">
        <f t="shared" si="68"/>
        <v>0</v>
      </c>
      <c r="H325" s="41">
        <f t="shared" si="69"/>
        <v>0</v>
      </c>
      <c r="I325" s="41">
        <f t="shared" si="70"/>
        <v>0</v>
      </c>
      <c r="J325" s="41">
        <f t="shared" si="71"/>
        <v>0</v>
      </c>
      <c r="K325" s="41">
        <f t="shared" si="72"/>
        <v>0</v>
      </c>
      <c r="L325" s="41">
        <f t="shared" si="73"/>
        <v>0</v>
      </c>
      <c r="M325" s="41">
        <f t="shared" ca="1" si="74"/>
        <v>0.36737385867677419</v>
      </c>
      <c r="N325" s="41">
        <f t="shared" ca="1" si="75"/>
        <v>0</v>
      </c>
      <c r="O325" s="88">
        <f t="shared" ca="1" si="76"/>
        <v>0</v>
      </c>
      <c r="P325" s="41">
        <f t="shared" ca="1" si="77"/>
        <v>0</v>
      </c>
      <c r="Q325" s="41">
        <f t="shared" ca="1" si="78"/>
        <v>0</v>
      </c>
      <c r="R325" s="25">
        <f t="shared" ca="1" si="79"/>
        <v>-0.36737385867677419</v>
      </c>
    </row>
    <row r="326" spans="1:18">
      <c r="A326" s="75"/>
      <c r="B326" s="75"/>
      <c r="C326" s="75"/>
      <c r="D326" s="76">
        <f t="shared" si="65"/>
        <v>0</v>
      </c>
      <c r="E326" s="76">
        <f t="shared" si="66"/>
        <v>0</v>
      </c>
      <c r="F326" s="41">
        <f t="shared" si="67"/>
        <v>0</v>
      </c>
      <c r="G326" s="41">
        <f t="shared" si="68"/>
        <v>0</v>
      </c>
      <c r="H326" s="41">
        <f t="shared" si="69"/>
        <v>0</v>
      </c>
      <c r="I326" s="41">
        <f t="shared" si="70"/>
        <v>0</v>
      </c>
      <c r="J326" s="41">
        <f t="shared" si="71"/>
        <v>0</v>
      </c>
      <c r="K326" s="41">
        <f t="shared" si="72"/>
        <v>0</v>
      </c>
      <c r="L326" s="41">
        <f t="shared" si="73"/>
        <v>0</v>
      </c>
      <c r="M326" s="41">
        <f t="shared" ca="1" si="74"/>
        <v>0.36737385867677419</v>
      </c>
      <c r="N326" s="41">
        <f t="shared" ca="1" si="75"/>
        <v>0</v>
      </c>
      <c r="O326" s="88">
        <f t="shared" ca="1" si="76"/>
        <v>0</v>
      </c>
      <c r="P326" s="41">
        <f t="shared" ca="1" si="77"/>
        <v>0</v>
      </c>
      <c r="Q326" s="41">
        <f t="shared" ca="1" si="78"/>
        <v>0</v>
      </c>
      <c r="R326" s="25">
        <f t="shared" ca="1" si="79"/>
        <v>-0.36737385867677419</v>
      </c>
    </row>
    <row r="327" spans="1:18">
      <c r="A327" s="75"/>
      <c r="B327" s="75"/>
      <c r="C327" s="75"/>
      <c r="D327" s="76">
        <f t="shared" si="65"/>
        <v>0</v>
      </c>
      <c r="E327" s="76">
        <f t="shared" si="66"/>
        <v>0</v>
      </c>
      <c r="F327" s="41">
        <f t="shared" si="67"/>
        <v>0</v>
      </c>
      <c r="G327" s="41">
        <f t="shared" si="68"/>
        <v>0</v>
      </c>
      <c r="H327" s="41">
        <f t="shared" si="69"/>
        <v>0</v>
      </c>
      <c r="I327" s="41">
        <f t="shared" si="70"/>
        <v>0</v>
      </c>
      <c r="J327" s="41">
        <f t="shared" si="71"/>
        <v>0</v>
      </c>
      <c r="K327" s="41">
        <f t="shared" si="72"/>
        <v>0</v>
      </c>
      <c r="L327" s="41">
        <f t="shared" si="73"/>
        <v>0</v>
      </c>
      <c r="M327" s="41">
        <f t="shared" ca="1" si="74"/>
        <v>0.36737385867677419</v>
      </c>
      <c r="N327" s="41">
        <f t="shared" ca="1" si="75"/>
        <v>0</v>
      </c>
      <c r="O327" s="88">
        <f t="shared" ca="1" si="76"/>
        <v>0</v>
      </c>
      <c r="P327" s="41">
        <f t="shared" ca="1" si="77"/>
        <v>0</v>
      </c>
      <c r="Q327" s="41">
        <f t="shared" ca="1" si="78"/>
        <v>0</v>
      </c>
      <c r="R327" s="25">
        <f t="shared" ca="1" si="79"/>
        <v>-0.36737385867677419</v>
      </c>
    </row>
    <row r="328" spans="1:18">
      <c r="A328" s="75"/>
      <c r="B328" s="75"/>
      <c r="C328" s="75"/>
      <c r="D328" s="76">
        <f t="shared" si="65"/>
        <v>0</v>
      </c>
      <c r="E328" s="76">
        <f t="shared" si="66"/>
        <v>0</v>
      </c>
      <c r="F328" s="41">
        <f t="shared" si="67"/>
        <v>0</v>
      </c>
      <c r="G328" s="41">
        <f t="shared" si="68"/>
        <v>0</v>
      </c>
      <c r="H328" s="41">
        <f t="shared" si="69"/>
        <v>0</v>
      </c>
      <c r="I328" s="41">
        <f t="shared" si="70"/>
        <v>0</v>
      </c>
      <c r="J328" s="41">
        <f t="shared" si="71"/>
        <v>0</v>
      </c>
      <c r="K328" s="41">
        <f t="shared" si="72"/>
        <v>0</v>
      </c>
      <c r="L328" s="41">
        <f t="shared" si="73"/>
        <v>0</v>
      </c>
      <c r="M328" s="41">
        <f t="shared" ca="1" si="74"/>
        <v>0.36737385867677419</v>
      </c>
      <c r="N328" s="41">
        <f t="shared" ca="1" si="75"/>
        <v>0</v>
      </c>
      <c r="O328" s="88">
        <f t="shared" ca="1" si="76"/>
        <v>0</v>
      </c>
      <c r="P328" s="41">
        <f t="shared" ca="1" si="77"/>
        <v>0</v>
      </c>
      <c r="Q328" s="41">
        <f t="shared" ca="1" si="78"/>
        <v>0</v>
      </c>
      <c r="R328" s="25">
        <f t="shared" ca="1" si="79"/>
        <v>-0.36737385867677419</v>
      </c>
    </row>
    <row r="329" spans="1:18">
      <c r="A329" s="75"/>
      <c r="B329" s="75"/>
      <c r="C329" s="75"/>
      <c r="D329" s="76">
        <f t="shared" si="65"/>
        <v>0</v>
      </c>
      <c r="E329" s="76">
        <f t="shared" si="66"/>
        <v>0</v>
      </c>
      <c r="F329" s="41">
        <f t="shared" si="67"/>
        <v>0</v>
      </c>
      <c r="G329" s="41">
        <f t="shared" si="68"/>
        <v>0</v>
      </c>
      <c r="H329" s="41">
        <f t="shared" si="69"/>
        <v>0</v>
      </c>
      <c r="I329" s="41">
        <f t="shared" si="70"/>
        <v>0</v>
      </c>
      <c r="J329" s="41">
        <f t="shared" si="71"/>
        <v>0</v>
      </c>
      <c r="K329" s="41">
        <f t="shared" si="72"/>
        <v>0</v>
      </c>
      <c r="L329" s="41">
        <f t="shared" si="73"/>
        <v>0</v>
      </c>
      <c r="M329" s="41">
        <f t="shared" ca="1" si="74"/>
        <v>0.36737385867677419</v>
      </c>
      <c r="N329" s="41">
        <f t="shared" ca="1" si="75"/>
        <v>0</v>
      </c>
      <c r="O329" s="88">
        <f t="shared" ca="1" si="76"/>
        <v>0</v>
      </c>
      <c r="P329" s="41">
        <f t="shared" ca="1" si="77"/>
        <v>0</v>
      </c>
      <c r="Q329" s="41">
        <f t="shared" ca="1" si="78"/>
        <v>0</v>
      </c>
      <c r="R329" s="25">
        <f t="shared" ca="1" si="79"/>
        <v>-0.36737385867677419</v>
      </c>
    </row>
    <row r="330" spans="1:18">
      <c r="A330" s="75"/>
      <c r="B330" s="75"/>
      <c r="C330" s="75"/>
      <c r="D330" s="76">
        <f t="shared" si="65"/>
        <v>0</v>
      </c>
      <c r="E330" s="76">
        <f t="shared" si="66"/>
        <v>0</v>
      </c>
      <c r="F330" s="41">
        <f t="shared" si="67"/>
        <v>0</v>
      </c>
      <c r="G330" s="41">
        <f t="shared" si="68"/>
        <v>0</v>
      </c>
      <c r="H330" s="41">
        <f t="shared" si="69"/>
        <v>0</v>
      </c>
      <c r="I330" s="41">
        <f t="shared" si="70"/>
        <v>0</v>
      </c>
      <c r="J330" s="41">
        <f t="shared" si="71"/>
        <v>0</v>
      </c>
      <c r="K330" s="41">
        <f t="shared" si="72"/>
        <v>0</v>
      </c>
      <c r="L330" s="41">
        <f t="shared" si="73"/>
        <v>0</v>
      </c>
      <c r="M330" s="41">
        <f t="shared" ca="1" si="74"/>
        <v>0.36737385867677419</v>
      </c>
      <c r="N330" s="41">
        <f t="shared" ca="1" si="75"/>
        <v>0</v>
      </c>
      <c r="O330" s="88">
        <f t="shared" ca="1" si="76"/>
        <v>0</v>
      </c>
      <c r="P330" s="41">
        <f t="shared" ca="1" si="77"/>
        <v>0</v>
      </c>
      <c r="Q330" s="41">
        <f t="shared" ca="1" si="78"/>
        <v>0</v>
      </c>
      <c r="R330" s="25">
        <f t="shared" ca="1" si="79"/>
        <v>-0.36737385867677419</v>
      </c>
    </row>
    <row r="331" spans="1:18">
      <c r="A331" s="75"/>
      <c r="B331" s="75"/>
      <c r="C331" s="75"/>
      <c r="D331" s="76">
        <f t="shared" si="65"/>
        <v>0</v>
      </c>
      <c r="E331" s="76">
        <f t="shared" si="66"/>
        <v>0</v>
      </c>
      <c r="F331" s="41">
        <f t="shared" si="67"/>
        <v>0</v>
      </c>
      <c r="G331" s="41">
        <f t="shared" si="68"/>
        <v>0</v>
      </c>
      <c r="H331" s="41">
        <f t="shared" si="69"/>
        <v>0</v>
      </c>
      <c r="I331" s="41">
        <f t="shared" si="70"/>
        <v>0</v>
      </c>
      <c r="J331" s="41">
        <f t="shared" si="71"/>
        <v>0</v>
      </c>
      <c r="K331" s="41">
        <f t="shared" si="72"/>
        <v>0</v>
      </c>
      <c r="L331" s="41">
        <f t="shared" si="73"/>
        <v>0</v>
      </c>
      <c r="M331" s="41">
        <f t="shared" ca="1" si="74"/>
        <v>0.36737385867677419</v>
      </c>
      <c r="N331" s="41">
        <f t="shared" ca="1" si="75"/>
        <v>0</v>
      </c>
      <c r="O331" s="88">
        <f t="shared" ca="1" si="76"/>
        <v>0</v>
      </c>
      <c r="P331" s="41">
        <f t="shared" ca="1" si="77"/>
        <v>0</v>
      </c>
      <c r="Q331" s="41">
        <f t="shared" ca="1" si="78"/>
        <v>0</v>
      </c>
      <c r="R331" s="25">
        <f t="shared" ca="1" si="79"/>
        <v>-0.36737385867677419</v>
      </c>
    </row>
    <row r="332" spans="1:18">
      <c r="A332" s="75"/>
      <c r="B332" s="75"/>
      <c r="C332" s="75"/>
      <c r="D332" s="76">
        <f t="shared" si="65"/>
        <v>0</v>
      </c>
      <c r="E332" s="76">
        <f t="shared" si="66"/>
        <v>0</v>
      </c>
      <c r="F332" s="41">
        <f t="shared" si="67"/>
        <v>0</v>
      </c>
      <c r="G332" s="41">
        <f t="shared" si="68"/>
        <v>0</v>
      </c>
      <c r="H332" s="41">
        <f t="shared" si="69"/>
        <v>0</v>
      </c>
      <c r="I332" s="41">
        <f t="shared" si="70"/>
        <v>0</v>
      </c>
      <c r="J332" s="41">
        <f t="shared" si="71"/>
        <v>0</v>
      </c>
      <c r="K332" s="41">
        <f t="shared" si="72"/>
        <v>0</v>
      </c>
      <c r="L332" s="41">
        <f t="shared" si="73"/>
        <v>0</v>
      </c>
      <c r="M332" s="41">
        <f t="shared" ca="1" si="74"/>
        <v>0.36737385867677419</v>
      </c>
      <c r="N332" s="41">
        <f t="shared" ca="1" si="75"/>
        <v>0</v>
      </c>
      <c r="O332" s="88">
        <f t="shared" ca="1" si="76"/>
        <v>0</v>
      </c>
      <c r="P332" s="41">
        <f t="shared" ca="1" si="77"/>
        <v>0</v>
      </c>
      <c r="Q332" s="41">
        <f t="shared" ca="1" si="78"/>
        <v>0</v>
      </c>
      <c r="R332" s="25">
        <f t="shared" ca="1" si="79"/>
        <v>-0.36737385867677419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2285"/>
  <sheetViews>
    <sheetView workbookViewId="0">
      <pane xSplit="14" ySplit="21" topLeftCell="O41" activePane="bottomRight" state="frozen"/>
      <selection pane="topRight" activeCell="O1" sqref="O1"/>
      <selection pane="bottomLeft" activeCell="A22" sqref="A22"/>
      <selection pane="bottomRight" activeCell="Q60" sqref="Q60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0" ht="21" thickBot="1">
      <c r="A1" s="1" t="s">
        <v>70</v>
      </c>
      <c r="S1" s="8" t="s">
        <v>13</v>
      </c>
      <c r="T1" s="8" t="s">
        <v>151</v>
      </c>
    </row>
    <row r="2" spans="1:20">
      <c r="A2" t="s">
        <v>28</v>
      </c>
      <c r="B2" s="21" t="s">
        <v>68</v>
      </c>
      <c r="S2">
        <v>-5000</v>
      </c>
      <c r="T2">
        <f t="shared" ref="T2:T17" si="0">+D$11+D$12*S2+D$13*S2^2</f>
        <v>2.9166952708620592E-2</v>
      </c>
    </row>
    <row r="3" spans="1:20" ht="13.5" thickBot="1">
      <c r="C3" s="40"/>
      <c r="S3">
        <v>-3000</v>
      </c>
      <c r="T3">
        <f t="shared" si="0"/>
        <v>2.0231446393860583E-2</v>
      </c>
    </row>
    <row r="4" spans="1:20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F45</v>
      </c>
      <c r="G4" s="11" t="str">
        <f>"G"&amp;E19</f>
        <v>G45</v>
      </c>
      <c r="S4">
        <v>-1000</v>
      </c>
      <c r="T4">
        <f t="shared" si="0"/>
        <v>1.2461724334790158E-2</v>
      </c>
    </row>
    <row r="5" spans="1:20" ht="13.5" thickTop="1">
      <c r="S5">
        <v>1000</v>
      </c>
      <c r="T5">
        <f t="shared" si="0"/>
        <v>5.85778653140931E-3</v>
      </c>
    </row>
    <row r="6" spans="1:20">
      <c r="A6" s="7" t="s">
        <v>4</v>
      </c>
      <c r="S6">
        <v>3000</v>
      </c>
      <c r="T6">
        <f t="shared" si="0"/>
        <v>4.1963298371804395E-4</v>
      </c>
    </row>
    <row r="7" spans="1:20">
      <c r="A7" t="s">
        <v>5</v>
      </c>
      <c r="C7">
        <v>44606.583299999998</v>
      </c>
      <c r="D7" s="83" t="s">
        <v>154</v>
      </c>
      <c r="S7">
        <v>5000</v>
      </c>
      <c r="T7">
        <f t="shared" si="0"/>
        <v>-3.8527363082836419E-3</v>
      </c>
    </row>
    <row r="8" spans="1:20">
      <c r="A8" t="s">
        <v>6</v>
      </c>
      <c r="C8">
        <v>0.41691785999999997</v>
      </c>
      <c r="D8" s="83" t="s">
        <v>154</v>
      </c>
      <c r="S8">
        <v>7000</v>
      </c>
      <c r="T8">
        <f t="shared" si="0"/>
        <v>-6.9593213445957487E-3</v>
      </c>
    </row>
    <row r="9" spans="1:20">
      <c r="A9" s="24" t="s">
        <v>71</v>
      </c>
      <c r="B9" s="25"/>
      <c r="C9" s="26">
        <v>8</v>
      </c>
      <c r="D9" s="25" t="s">
        <v>72</v>
      </c>
      <c r="E9" s="25"/>
      <c r="S9">
        <v>9000</v>
      </c>
      <c r="T9">
        <f t="shared" si="0"/>
        <v>-8.9001221252182749E-3</v>
      </c>
    </row>
    <row r="10" spans="1:20" ht="13.5" thickBot="1">
      <c r="A10" s="25"/>
      <c r="B10" s="25"/>
      <c r="C10" s="6" t="s">
        <v>24</v>
      </c>
      <c r="D10" s="6" t="s">
        <v>25</v>
      </c>
      <c r="E10" s="25"/>
      <c r="S10">
        <v>11000</v>
      </c>
      <c r="T10">
        <f t="shared" si="0"/>
        <v>-9.6751386501512174E-3</v>
      </c>
    </row>
    <row r="11" spans="1:20">
      <c r="A11" s="25" t="s">
        <v>19</v>
      </c>
      <c r="B11" s="25"/>
      <c r="C11" s="41">
        <f ca="1">INTERCEPT(INDIRECT($G$4):G992,INDIRECT($F$4):F992)</f>
        <v>-3.1585818083996346E-2</v>
      </c>
      <c r="D11" s="5">
        <f>+E11*F11</f>
        <v>9.0140324011385355E-3</v>
      </c>
      <c r="E11" s="77">
        <v>9.0140324011385355E-3</v>
      </c>
      <c r="F11">
        <v>1</v>
      </c>
      <c r="S11">
        <v>13000</v>
      </c>
      <c r="T11">
        <f t="shared" si="0"/>
        <v>-9.284370919394578E-3</v>
      </c>
    </row>
    <row r="12" spans="1:20">
      <c r="A12" s="25" t="s">
        <v>20</v>
      </c>
      <c r="B12" s="25"/>
      <c r="C12" s="41">
        <f ca="1">SLOPE(INDIRECT($G$4):G992,INDIRECT($F$4):F992)</f>
        <v>1.7846245590104666E-6</v>
      </c>
      <c r="D12" s="5">
        <f>+E12*F12</f>
        <v>-3.3019689016904234E-6</v>
      </c>
      <c r="E12" s="78">
        <v>-3.3019689016904233E-2</v>
      </c>
      <c r="F12">
        <v>1E-4</v>
      </c>
      <c r="S12">
        <v>15000</v>
      </c>
      <c r="T12">
        <f t="shared" si="0"/>
        <v>-7.7278189329483618E-3</v>
      </c>
    </row>
    <row r="13" spans="1:20" ht="13.5" thickBot="1">
      <c r="A13" s="25" t="s">
        <v>23</v>
      </c>
      <c r="B13" s="25"/>
      <c r="C13" s="5" t="s">
        <v>17</v>
      </c>
      <c r="D13" s="5">
        <f>+E13*F13</f>
        <v>1.4572303196119756E-10</v>
      </c>
      <c r="E13" s="79">
        <v>1.4572303196119756E-2</v>
      </c>
      <c r="F13">
        <v>1E-8</v>
      </c>
      <c r="S13">
        <v>17000</v>
      </c>
      <c r="T13">
        <f t="shared" si="0"/>
        <v>-5.0054826908125655E-3</v>
      </c>
    </row>
    <row r="14" spans="1:20">
      <c r="A14" s="25"/>
      <c r="B14" s="25"/>
      <c r="C14" s="25"/>
      <c r="D14" s="25"/>
      <c r="E14" s="25">
        <f>SUM(S21:S361)</f>
        <v>4.5173457728509529E-4</v>
      </c>
      <c r="S14">
        <v>19000</v>
      </c>
      <c r="T14">
        <f t="shared" si="0"/>
        <v>-1.1173621929871924E-3</v>
      </c>
    </row>
    <row r="15" spans="1:20">
      <c r="A15" s="27" t="s">
        <v>21</v>
      </c>
      <c r="B15" s="25"/>
      <c r="C15" s="28">
        <f ca="1">(C7+C11)+(C8+C12)*INT(MAX(F21:F3533))</f>
        <v>55209.652116273697</v>
      </c>
      <c r="D15" s="29" t="s">
        <v>73</v>
      </c>
      <c r="E15" s="30">
        <f ca="1">TODAY()+15018.5-B9/24</f>
        <v>60600.5</v>
      </c>
      <c r="S15">
        <v>21000</v>
      </c>
      <c r="T15">
        <f t="shared" si="0"/>
        <v>3.9365425605277712E-3</v>
      </c>
    </row>
    <row r="16" spans="1:20">
      <c r="A16" s="31" t="s">
        <v>7</v>
      </c>
      <c r="B16" s="25"/>
      <c r="C16" s="32">
        <f ca="1">+C8+C12</f>
        <v>0.41691964462455899</v>
      </c>
      <c r="D16" s="29" t="s">
        <v>74</v>
      </c>
      <c r="E16" s="30">
        <f ca="1">ROUND(2*(E15-C15)/C16,0)/2+1</f>
        <v>12931</v>
      </c>
      <c r="S16">
        <v>23000</v>
      </c>
      <c r="T16">
        <f t="shared" si="0"/>
        <v>1.0156231569732305E-2</v>
      </c>
    </row>
    <row r="17" spans="1:31" ht="13.5" thickBot="1">
      <c r="A17" s="29" t="s">
        <v>69</v>
      </c>
      <c r="B17" s="25"/>
      <c r="C17" s="25">
        <f>COUNT(C21:C2191)</f>
        <v>40</v>
      </c>
      <c r="D17" s="29" t="s">
        <v>75</v>
      </c>
      <c r="E17" s="33">
        <f ca="1">+C15+C16*E16-15018.5-C9/24</f>
        <v>45582.006707580535</v>
      </c>
      <c r="S17">
        <v>25000</v>
      </c>
      <c r="T17">
        <f t="shared" si="0"/>
        <v>1.7541704834626415E-2</v>
      </c>
    </row>
    <row r="18" spans="1:31">
      <c r="A18" s="31" t="s">
        <v>8</v>
      </c>
      <c r="B18" s="25"/>
      <c r="C18" s="34">
        <f ca="1">+C15</f>
        <v>55209.652116273697</v>
      </c>
      <c r="D18" s="35">
        <f ca="1">+C16</f>
        <v>0.41691964462455899</v>
      </c>
      <c r="E18" s="36" t="s">
        <v>76</v>
      </c>
    </row>
    <row r="19" spans="1:31" ht="13.5" thickTop="1">
      <c r="A19" s="43" t="s">
        <v>78</v>
      </c>
      <c r="B19"/>
      <c r="E19" s="44">
        <v>45</v>
      </c>
    </row>
    <row r="20" spans="1:31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31" s="13" customFormat="1">
      <c r="A21" s="13" t="s">
        <v>15</v>
      </c>
      <c r="B21" s="14"/>
      <c r="C21" s="17">
        <v>29232.081999999999</v>
      </c>
      <c r="D21" s="17" t="s">
        <v>17</v>
      </c>
      <c r="E21" s="13">
        <f t="shared" ref="E21:E60" si="1">+(C21-C$7)/C$8</f>
        <v>-36876.571562561512</v>
      </c>
      <c r="F21" s="13">
        <f t="shared" ref="F21:F60" si="2">ROUND(2*E21,0)/2</f>
        <v>-36876.5</v>
      </c>
      <c r="G21" s="13">
        <f t="shared" ref="G21:G28" si="3">+C21-(C$7+F21*C$8)</f>
        <v>-2.9835710000043036E-2</v>
      </c>
      <c r="H21" s="13">
        <f>+G21</f>
        <v>-2.9835710000043036E-2</v>
      </c>
      <c r="P21" s="13">
        <f>D$11+D$12*F21+D$13*F21^2</f>
        <v>0.32894437917422575</v>
      </c>
      <c r="Q21" s="15">
        <f t="shared" ref="Q21:Q60" si="4">+C21-15018.5</f>
        <v>14213.581999999999</v>
      </c>
    </row>
    <row r="22" spans="1:31" s="13" customFormat="1">
      <c r="A22" s="13" t="s">
        <v>33</v>
      </c>
      <c r="B22" s="14"/>
      <c r="C22" s="17">
        <v>43515.315000000002</v>
      </c>
      <c r="D22" s="17"/>
      <c r="E22" s="13">
        <f t="shared" si="1"/>
        <v>-2617.4659440111204</v>
      </c>
      <c r="F22" s="13">
        <f t="shared" si="2"/>
        <v>-2617.5</v>
      </c>
      <c r="G22" s="13">
        <f t="shared" si="3"/>
        <v>1.419855000131065E-2</v>
      </c>
      <c r="I22" s="13">
        <f>+G22</f>
        <v>1.419855000131065E-2</v>
      </c>
      <c r="P22" s="13">
        <f t="shared" ref="P22:P60" si="5">D$11+D$12*F22+D$13*F22^2</f>
        <v>1.8655329120957923E-2</v>
      </c>
      <c r="Q22" s="15">
        <f t="shared" si="4"/>
        <v>28496.815000000002</v>
      </c>
      <c r="S22" s="13">
        <f>+(P22-G22)^2</f>
        <v>1.9862880121323915E-5</v>
      </c>
      <c r="T22" s="13">
        <v>0.1</v>
      </c>
      <c r="U22" s="13">
        <f>T22*S22</f>
        <v>1.9862880121323917E-6</v>
      </c>
      <c r="AA22" s="13">
        <v>6</v>
      </c>
      <c r="AC22" s="13" t="s">
        <v>32</v>
      </c>
      <c r="AE22" s="13" t="s">
        <v>34</v>
      </c>
    </row>
    <row r="23" spans="1:31" s="13" customFormat="1">
      <c r="A23" s="16" t="s">
        <v>62</v>
      </c>
      <c r="B23" s="14"/>
      <c r="C23" s="17">
        <v>43515.315000000002</v>
      </c>
      <c r="D23" s="17"/>
      <c r="E23" s="13">
        <f t="shared" si="1"/>
        <v>-2617.4659440111204</v>
      </c>
      <c r="F23" s="13">
        <f t="shared" si="2"/>
        <v>-2617.5</v>
      </c>
      <c r="G23" s="13">
        <f t="shared" si="3"/>
        <v>1.419855000131065E-2</v>
      </c>
      <c r="J23" s="13">
        <f t="shared" ref="J23:J28" si="6">+G23</f>
        <v>1.419855000131065E-2</v>
      </c>
      <c r="P23" s="13">
        <f t="shared" si="5"/>
        <v>1.8655329120957923E-2</v>
      </c>
      <c r="Q23" s="15">
        <f t="shared" si="4"/>
        <v>28496.815000000002</v>
      </c>
      <c r="S23" s="13">
        <f t="shared" ref="S23:S60" si="7">+(P23-G23)^2</f>
        <v>1.9862880121323915E-5</v>
      </c>
      <c r="T23" s="13">
        <v>1</v>
      </c>
      <c r="U23" s="13">
        <f t="shared" ref="U23:U60" si="8">T23*S23</f>
        <v>1.9862880121323915E-5</v>
      </c>
      <c r="AA23" s="17" t="s">
        <v>46</v>
      </c>
      <c r="AB23" s="17" t="s">
        <v>47</v>
      </c>
    </row>
    <row r="24" spans="1:31" s="13" customFormat="1">
      <c r="A24" s="16" t="s">
        <v>62</v>
      </c>
      <c r="B24" s="14"/>
      <c r="C24" s="17">
        <v>43544.296999999999</v>
      </c>
      <c r="D24" s="17"/>
      <c r="E24" s="13">
        <f t="shared" si="1"/>
        <v>-2547.9510520369645</v>
      </c>
      <c r="F24" s="13">
        <f t="shared" si="2"/>
        <v>-2548</v>
      </c>
      <c r="G24" s="13">
        <f t="shared" si="3"/>
        <v>2.0407279997016303E-2</v>
      </c>
      <c r="J24" s="13">
        <f t="shared" si="6"/>
        <v>2.0407279997016303E-2</v>
      </c>
      <c r="P24" s="13">
        <f t="shared" si="5"/>
        <v>1.8373527385939545E-2</v>
      </c>
      <c r="Q24" s="15">
        <f t="shared" si="4"/>
        <v>28525.796999999999</v>
      </c>
      <c r="S24" s="13">
        <f t="shared" si="7"/>
        <v>4.1361496830615327E-6</v>
      </c>
      <c r="T24" s="13">
        <v>1</v>
      </c>
      <c r="U24" s="13">
        <f t="shared" si="8"/>
        <v>4.1361496830615327E-6</v>
      </c>
      <c r="AA24" s="17" t="s">
        <v>46</v>
      </c>
      <c r="AB24" s="17" t="s">
        <v>47</v>
      </c>
    </row>
    <row r="25" spans="1:31" s="13" customFormat="1">
      <c r="A25" s="16" t="s">
        <v>62</v>
      </c>
      <c r="B25" s="14" t="s">
        <v>40</v>
      </c>
      <c r="C25" s="17">
        <v>43749.631000000001</v>
      </c>
      <c r="D25" s="17"/>
      <c r="E25" s="13">
        <f t="shared" si="1"/>
        <v>-2055.4463653823736</v>
      </c>
      <c r="F25" s="13">
        <f t="shared" si="2"/>
        <v>-2055.5</v>
      </c>
      <c r="G25" s="13">
        <f t="shared" si="3"/>
        <v>2.236123000329826E-2</v>
      </c>
      <c r="J25" s="13">
        <f t="shared" si="6"/>
        <v>2.236123000329826E-2</v>
      </c>
      <c r="P25" s="13">
        <f t="shared" si="5"/>
        <v>1.6416920982872577E-2</v>
      </c>
      <c r="Q25" s="15">
        <f t="shared" si="4"/>
        <v>28731.131000000001</v>
      </c>
      <c r="S25" s="13">
        <f t="shared" si="7"/>
        <v>3.5334809730314149E-5</v>
      </c>
      <c r="T25" s="13">
        <v>1</v>
      </c>
      <c r="U25" s="13">
        <f t="shared" si="8"/>
        <v>3.5334809730314149E-5</v>
      </c>
      <c r="AA25" s="17" t="s">
        <v>46</v>
      </c>
      <c r="AB25" s="17" t="s">
        <v>48</v>
      </c>
    </row>
    <row r="26" spans="1:31" s="13" customFormat="1">
      <c r="A26" s="16" t="s">
        <v>62</v>
      </c>
      <c r="B26" s="14" t="s">
        <v>40</v>
      </c>
      <c r="C26" s="17">
        <v>43764.646000000001</v>
      </c>
      <c r="D26" s="17"/>
      <c r="E26" s="13">
        <f t="shared" si="1"/>
        <v>-2019.4320771002658</v>
      </c>
      <c r="F26" s="13">
        <f t="shared" si="2"/>
        <v>-2019.5</v>
      </c>
      <c r="G26" s="13">
        <f t="shared" si="3"/>
        <v>2.8318270000454504E-2</v>
      </c>
      <c r="J26" s="13">
        <f t="shared" si="6"/>
        <v>2.8318270000454504E-2</v>
      </c>
      <c r="P26" s="13">
        <f t="shared" si="5"/>
        <v>1.6276672533623013E-2</v>
      </c>
      <c r="Q26" s="15">
        <f t="shared" si="4"/>
        <v>28746.146000000001</v>
      </c>
      <c r="S26" s="13">
        <f t="shared" si="7"/>
        <v>1.4500006955320258E-4</v>
      </c>
      <c r="T26" s="13">
        <v>1</v>
      </c>
      <c r="U26" s="13">
        <f t="shared" si="8"/>
        <v>1.4500006955320258E-4</v>
      </c>
      <c r="AA26" s="17" t="s">
        <v>46</v>
      </c>
      <c r="AB26" s="17" t="s">
        <v>49</v>
      </c>
    </row>
    <row r="27" spans="1:31" s="13" customFormat="1">
      <c r="A27" s="16" t="s">
        <v>62</v>
      </c>
      <c r="B27" s="14"/>
      <c r="C27" s="17">
        <v>43773.603000000003</v>
      </c>
      <c r="D27" s="17"/>
      <c r="E27" s="13">
        <f t="shared" si="1"/>
        <v>-1997.9482289388986</v>
      </c>
      <c r="F27" s="13">
        <f t="shared" si="2"/>
        <v>-1998</v>
      </c>
      <c r="G27" s="13">
        <f t="shared" si="3"/>
        <v>2.1584280002571177E-2</v>
      </c>
      <c r="J27" s="13">
        <f t="shared" si="6"/>
        <v>2.1584280002571177E-2</v>
      </c>
      <c r="P27" s="13">
        <f t="shared" si="5"/>
        <v>1.6193093193197231E-2</v>
      </c>
      <c r="Q27" s="15">
        <f t="shared" si="4"/>
        <v>28755.103000000003</v>
      </c>
      <c r="S27" s="13">
        <f t="shared" si="7"/>
        <v>2.9064895213567624E-5</v>
      </c>
      <c r="T27" s="13">
        <v>1</v>
      </c>
      <c r="U27" s="13">
        <f t="shared" si="8"/>
        <v>2.9064895213567624E-5</v>
      </c>
      <c r="AA27" s="17" t="s">
        <v>46</v>
      </c>
      <c r="AB27" s="17" t="s">
        <v>49</v>
      </c>
    </row>
    <row r="28" spans="1:31" s="13" customFormat="1">
      <c r="A28" s="16" t="s">
        <v>62</v>
      </c>
      <c r="B28" s="14"/>
      <c r="C28" s="17">
        <v>43783.603000000003</v>
      </c>
      <c r="D28" s="17"/>
      <c r="E28" s="13">
        <f t="shared" si="1"/>
        <v>-1973.962688957474</v>
      </c>
      <c r="F28" s="13">
        <f t="shared" si="2"/>
        <v>-1974</v>
      </c>
      <c r="G28" s="13">
        <f t="shared" si="3"/>
        <v>1.5555640005914029E-2</v>
      </c>
      <c r="J28" s="13">
        <f t="shared" si="6"/>
        <v>1.5555640005914029E-2</v>
      </c>
      <c r="P28" s="13">
        <f t="shared" si="5"/>
        <v>1.6099954454365861E-2</v>
      </c>
      <c r="Q28" s="15">
        <f t="shared" si="4"/>
        <v>28765.103000000003</v>
      </c>
      <c r="S28" s="13">
        <f t="shared" si="7"/>
        <v>2.962782187934219E-7</v>
      </c>
      <c r="T28" s="13">
        <v>1</v>
      </c>
      <c r="U28" s="13">
        <f t="shared" si="8"/>
        <v>2.962782187934219E-7</v>
      </c>
      <c r="AA28" s="17" t="s">
        <v>46</v>
      </c>
      <c r="AB28" s="17" t="s">
        <v>49</v>
      </c>
    </row>
    <row r="29" spans="1:31" s="13" customFormat="1">
      <c r="A29" s="16" t="s">
        <v>62</v>
      </c>
      <c r="B29" s="14" t="s">
        <v>40</v>
      </c>
      <c r="C29" s="17">
        <v>43812.538999999997</v>
      </c>
      <c r="D29" s="17"/>
      <c r="E29" s="13">
        <f t="shared" si="1"/>
        <v>-1904.5581304672373</v>
      </c>
      <c r="F29" s="13">
        <f t="shared" si="2"/>
        <v>-1904.5</v>
      </c>
      <c r="P29" s="13">
        <f t="shared" si="5"/>
        <v>1.5831187134525804E-2</v>
      </c>
      <c r="Q29" s="15">
        <f t="shared" si="4"/>
        <v>28794.038999999997</v>
      </c>
      <c r="R29" s="20">
        <v>5.6000800032052211E-3</v>
      </c>
      <c r="U29" s="13">
        <f t="shared" si="8"/>
        <v>0</v>
      </c>
      <c r="AA29" s="17" t="s">
        <v>46</v>
      </c>
      <c r="AB29" s="17" t="s">
        <v>49</v>
      </c>
    </row>
    <row r="30" spans="1:31" s="13" customFormat="1">
      <c r="A30" s="16" t="s">
        <v>62</v>
      </c>
      <c r="B30" s="14" t="s">
        <v>42</v>
      </c>
      <c r="C30" s="17">
        <v>44603.670899999997</v>
      </c>
      <c r="D30" s="17"/>
      <c r="E30" s="13">
        <f t="shared" si="1"/>
        <v>-6.9855486641926809</v>
      </c>
      <c r="F30" s="13">
        <f t="shared" si="2"/>
        <v>-7</v>
      </c>
      <c r="G30" s="13">
        <f t="shared" ref="G30:G36" si="9">+C30-(C$7+F30*C$8)</f>
        <v>6.0250199967413209E-3</v>
      </c>
      <c r="J30" s="13">
        <f t="shared" ref="J30:J36" si="10">+G30</f>
        <v>6.0250199967413209E-3</v>
      </c>
      <c r="P30" s="13">
        <f t="shared" si="5"/>
        <v>9.037153323878935E-3</v>
      </c>
      <c r="Q30" s="15">
        <f t="shared" si="4"/>
        <v>29585.170899999997</v>
      </c>
      <c r="S30" s="13">
        <f t="shared" si="7"/>
        <v>9.0729471804531131E-6</v>
      </c>
      <c r="T30" s="13">
        <v>1</v>
      </c>
      <c r="U30" s="13">
        <f t="shared" si="8"/>
        <v>9.0729471804531131E-6</v>
      </c>
      <c r="AA30" s="17" t="s">
        <v>50</v>
      </c>
      <c r="AB30" s="17" t="s">
        <v>51</v>
      </c>
    </row>
    <row r="31" spans="1:31" s="13" customFormat="1">
      <c r="A31" s="16" t="s">
        <v>62</v>
      </c>
      <c r="B31" s="14" t="s">
        <v>40</v>
      </c>
      <c r="C31" s="17">
        <v>44604.714599999999</v>
      </c>
      <c r="D31" s="17"/>
      <c r="E31" s="13">
        <f t="shared" si="1"/>
        <v>-4.4821778563266168</v>
      </c>
      <c r="F31" s="13">
        <f t="shared" si="2"/>
        <v>-4.5</v>
      </c>
      <c r="G31" s="13">
        <f t="shared" si="9"/>
        <v>7.4303700021118857E-3</v>
      </c>
      <c r="J31" s="13">
        <f t="shared" si="10"/>
        <v>7.4303700021118857E-3</v>
      </c>
      <c r="P31" s="13">
        <f t="shared" si="5"/>
        <v>9.0288942120875394E-3</v>
      </c>
      <c r="Q31" s="15">
        <f t="shared" si="4"/>
        <v>29586.214599999999</v>
      </c>
      <c r="S31" s="13">
        <f t="shared" si="7"/>
        <v>2.5552796498782877E-6</v>
      </c>
      <c r="T31" s="13">
        <v>1</v>
      </c>
      <c r="U31" s="13">
        <f t="shared" si="8"/>
        <v>2.5552796498782877E-6</v>
      </c>
      <c r="AA31" s="17" t="s">
        <v>50</v>
      </c>
      <c r="AB31" s="17" t="s">
        <v>51</v>
      </c>
    </row>
    <row r="32" spans="1:31" s="13" customFormat="1">
      <c r="A32" s="16" t="s">
        <v>62</v>
      </c>
      <c r="B32" s="14" t="s">
        <v>42</v>
      </c>
      <c r="C32" s="17">
        <v>44606.589399999997</v>
      </c>
      <c r="D32" s="17"/>
      <c r="E32" s="13">
        <f t="shared" si="1"/>
        <v>1.4631179385541673E-2</v>
      </c>
      <c r="F32" s="13">
        <f t="shared" si="2"/>
        <v>0</v>
      </c>
      <c r="G32" s="13">
        <f t="shared" si="9"/>
        <v>6.0999999986961484E-3</v>
      </c>
      <c r="J32" s="13">
        <f t="shared" si="10"/>
        <v>6.0999999986961484E-3</v>
      </c>
      <c r="P32" s="13">
        <f t="shared" si="5"/>
        <v>9.0140324011385355E-3</v>
      </c>
      <c r="Q32" s="15">
        <f t="shared" si="4"/>
        <v>29588.089399999997</v>
      </c>
      <c r="S32" s="13">
        <f t="shared" si="7"/>
        <v>8.4915848424841513E-6</v>
      </c>
      <c r="T32" s="13">
        <v>1</v>
      </c>
      <c r="U32" s="13">
        <f t="shared" si="8"/>
        <v>8.4915848424841513E-6</v>
      </c>
      <c r="AA32" s="17" t="s">
        <v>50</v>
      </c>
      <c r="AB32" s="17" t="s">
        <v>51</v>
      </c>
    </row>
    <row r="33" spans="1:31" s="13" customFormat="1">
      <c r="A33" s="16" t="s">
        <v>62</v>
      </c>
      <c r="B33" s="14" t="s">
        <v>40</v>
      </c>
      <c r="C33" s="17">
        <v>44607.632799999999</v>
      </c>
      <c r="D33" s="17"/>
      <c r="E33" s="13">
        <f t="shared" si="1"/>
        <v>2.5172824210528892</v>
      </c>
      <c r="F33" s="13">
        <f t="shared" si="2"/>
        <v>2.5</v>
      </c>
      <c r="G33" s="13">
        <f t="shared" si="9"/>
        <v>7.205350004369393E-3</v>
      </c>
      <c r="J33" s="13">
        <f t="shared" si="10"/>
        <v>7.205350004369393E-3</v>
      </c>
      <c r="P33" s="13">
        <f t="shared" si="5"/>
        <v>9.0057783896532601E-3</v>
      </c>
      <c r="Q33" s="15">
        <f t="shared" si="4"/>
        <v>29589.132799999999</v>
      </c>
      <c r="S33" s="13">
        <f t="shared" si="7"/>
        <v>3.2415423705358728E-6</v>
      </c>
      <c r="T33" s="13">
        <v>1</v>
      </c>
      <c r="U33" s="13">
        <f t="shared" si="8"/>
        <v>3.2415423705358728E-6</v>
      </c>
      <c r="AA33" s="17" t="s">
        <v>50</v>
      </c>
      <c r="AB33" s="17" t="s">
        <v>51</v>
      </c>
    </row>
    <row r="34" spans="1:31" s="13" customFormat="1">
      <c r="A34" s="16" t="s">
        <v>62</v>
      </c>
      <c r="B34" s="14" t="s">
        <v>40</v>
      </c>
      <c r="C34" s="17">
        <v>45298.874499999998</v>
      </c>
      <c r="D34" s="17"/>
      <c r="E34" s="13">
        <f t="shared" si="1"/>
        <v>1660.4978256388433</v>
      </c>
      <c r="F34" s="13">
        <f t="shared" si="2"/>
        <v>1660.5</v>
      </c>
      <c r="G34" s="13">
        <f t="shared" si="9"/>
        <v>-9.0653000370366499E-4</v>
      </c>
      <c r="J34" s="13">
        <f t="shared" si="10"/>
        <v>-9.0653000370366499E-4</v>
      </c>
      <c r="P34" s="13">
        <f t="shared" si="5"/>
        <v>3.9329093634176771E-3</v>
      </c>
      <c r="Q34" s="15">
        <f t="shared" si="4"/>
        <v>30280.374499999998</v>
      </c>
      <c r="S34" s="13">
        <f t="shared" si="7"/>
        <v>2.3420173388043817E-5</v>
      </c>
      <c r="T34" s="13">
        <v>1</v>
      </c>
      <c r="U34" s="13">
        <f t="shared" si="8"/>
        <v>2.3420173388043817E-5</v>
      </c>
      <c r="AA34" s="17" t="s">
        <v>50</v>
      </c>
      <c r="AB34" s="17" t="s">
        <v>52</v>
      </c>
    </row>
    <row r="35" spans="1:31" s="13" customFormat="1">
      <c r="A35" s="16" t="s">
        <v>62</v>
      </c>
      <c r="B35" s="14" t="s">
        <v>40</v>
      </c>
      <c r="C35" s="17">
        <v>45299.917000000001</v>
      </c>
      <c r="D35" s="17"/>
      <c r="E35" s="13">
        <f t="shared" si="1"/>
        <v>1662.9983181819146</v>
      </c>
      <c r="F35" s="13">
        <f t="shared" si="2"/>
        <v>1663</v>
      </c>
      <c r="G35" s="13">
        <f t="shared" si="9"/>
        <v>-7.0117999712238088E-4</v>
      </c>
      <c r="J35" s="13">
        <f t="shared" si="10"/>
        <v>-7.0117999712238088E-4</v>
      </c>
      <c r="P35" s="13">
        <f t="shared" si="5"/>
        <v>3.9258652174052585E-3</v>
      </c>
      <c r="Q35" s="15">
        <f t="shared" si="4"/>
        <v>30281.417000000001</v>
      </c>
      <c r="S35" s="13">
        <f t="shared" si="7"/>
        <v>2.1409547417283129E-5</v>
      </c>
      <c r="T35" s="13">
        <v>1</v>
      </c>
      <c r="U35" s="13">
        <f t="shared" si="8"/>
        <v>2.1409547417283129E-5</v>
      </c>
      <c r="AA35" s="17" t="s">
        <v>50</v>
      </c>
      <c r="AB35" s="17" t="s">
        <v>52</v>
      </c>
    </row>
    <row r="36" spans="1:31" s="13" customFormat="1">
      <c r="A36" s="16" t="s">
        <v>62</v>
      </c>
      <c r="B36" s="14" t="s">
        <v>40</v>
      </c>
      <c r="C36" s="17">
        <v>45300.959900000002</v>
      </c>
      <c r="D36" s="17"/>
      <c r="E36" s="13">
        <f t="shared" si="1"/>
        <v>1665.4997701465782</v>
      </c>
      <c r="F36" s="13">
        <f t="shared" si="2"/>
        <v>1665.5</v>
      </c>
      <c r="G36" s="13">
        <f t="shared" si="9"/>
        <v>-9.5829993369989097E-5</v>
      </c>
      <c r="J36" s="13">
        <f t="shared" si="10"/>
        <v>-9.5829993369989097E-5</v>
      </c>
      <c r="P36" s="13">
        <f t="shared" si="5"/>
        <v>3.9188228929307395E-3</v>
      </c>
      <c r="Q36" s="15">
        <f t="shared" si="4"/>
        <v>30282.459900000002</v>
      </c>
      <c r="S36" s="13">
        <f t="shared" si="7"/>
        <v>1.611743779748277E-5</v>
      </c>
      <c r="T36" s="13">
        <v>1</v>
      </c>
      <c r="U36" s="13">
        <f t="shared" si="8"/>
        <v>1.611743779748277E-5</v>
      </c>
      <c r="AA36" s="17" t="s">
        <v>50</v>
      </c>
      <c r="AB36" s="17" t="s">
        <v>52</v>
      </c>
    </row>
    <row r="37" spans="1:31" s="13" customFormat="1">
      <c r="A37" s="16" t="s">
        <v>62</v>
      </c>
      <c r="B37" s="14"/>
      <c r="C37" s="17">
        <v>47118.495000000003</v>
      </c>
      <c r="D37" s="17"/>
      <c r="E37" s="13">
        <f t="shared" si="1"/>
        <v>6024.955851015844</v>
      </c>
      <c r="F37" s="13">
        <f t="shared" si="2"/>
        <v>6025</v>
      </c>
      <c r="P37" s="13">
        <f t="shared" si="5"/>
        <v>-5.5904930944598204E-3</v>
      </c>
      <c r="Q37" s="15">
        <f t="shared" si="4"/>
        <v>32099.995000000003</v>
      </c>
      <c r="R37" s="20">
        <v>1.1429210004280321E-2</v>
      </c>
      <c r="U37" s="13">
        <f t="shared" si="8"/>
        <v>0</v>
      </c>
      <c r="AA37" s="17" t="s">
        <v>46</v>
      </c>
      <c r="AB37" s="17" t="s">
        <v>53</v>
      </c>
    </row>
    <row r="38" spans="1:31" s="13" customFormat="1">
      <c r="A38" s="16" t="s">
        <v>62</v>
      </c>
      <c r="B38" s="14"/>
      <c r="C38" s="17">
        <v>47141.440000000002</v>
      </c>
      <c r="D38" s="17"/>
      <c r="E38" s="13">
        <f t="shared" si="1"/>
        <v>6079.9906725032215</v>
      </c>
      <c r="F38" s="13">
        <f t="shared" si="2"/>
        <v>6080</v>
      </c>
      <c r="G38" s="13">
        <f>+C38-(C$7+F38*C$8)</f>
        <v>-3.8887999980943277E-3</v>
      </c>
      <c r="J38" s="13">
        <f>+G38</f>
        <v>-3.8887999980943277E-3</v>
      </c>
      <c r="P38" s="13">
        <f t="shared" si="5"/>
        <v>-5.6750826324488248E-3</v>
      </c>
      <c r="Q38" s="15">
        <f t="shared" si="4"/>
        <v>32122.940000000002</v>
      </c>
      <c r="S38" s="13">
        <f t="shared" si="7"/>
        <v>3.1908056497964419E-6</v>
      </c>
      <c r="T38" s="13">
        <v>1</v>
      </c>
      <c r="U38" s="13">
        <f t="shared" si="8"/>
        <v>3.1908056497964419E-6</v>
      </c>
      <c r="AA38" s="17" t="s">
        <v>46</v>
      </c>
      <c r="AB38" s="17" t="s">
        <v>53</v>
      </c>
    </row>
    <row r="39" spans="1:31" s="13" customFormat="1">
      <c r="A39" s="16" t="s">
        <v>62</v>
      </c>
      <c r="B39" s="14"/>
      <c r="C39" s="17">
        <v>47151.415000000001</v>
      </c>
      <c r="D39" s="17"/>
      <c r="E39" s="13">
        <f t="shared" si="1"/>
        <v>6103.9162486346895</v>
      </c>
      <c r="F39" s="13">
        <f t="shared" si="2"/>
        <v>6104</v>
      </c>
      <c r="P39" s="13">
        <f t="shared" si="5"/>
        <v>-5.7117181399754307E-3</v>
      </c>
      <c r="Q39" s="15">
        <f t="shared" si="4"/>
        <v>32132.915000000001</v>
      </c>
      <c r="R39" s="20">
        <v>-5.0817299998016097E-3</v>
      </c>
      <c r="U39" s="13">
        <f t="shared" si="8"/>
        <v>0</v>
      </c>
      <c r="AA39" s="17" t="s">
        <v>46</v>
      </c>
      <c r="AB39" s="17" t="s">
        <v>53</v>
      </c>
    </row>
    <row r="40" spans="1:31" s="13" customFormat="1">
      <c r="A40" s="16" t="s">
        <v>62</v>
      </c>
      <c r="B40" s="14"/>
      <c r="C40" s="17">
        <v>47207.315999999999</v>
      </c>
      <c r="D40" s="17"/>
      <c r="E40" s="13">
        <f t="shared" si="1"/>
        <v>6237.9978156848465</v>
      </c>
      <c r="F40" s="13">
        <f t="shared" si="2"/>
        <v>6238</v>
      </c>
      <c r="G40" s="13">
        <f t="shared" ref="G40:G48" si="11">+C40-(C$7+F40*C$8)</f>
        <v>-9.106799989240244E-4</v>
      </c>
      <c r="J40" s="13">
        <f t="shared" ref="J40:J45" si="12">+G40</f>
        <v>-9.106799989240244E-4</v>
      </c>
      <c r="P40" s="13">
        <f t="shared" si="5"/>
        <v>-5.9131811422996235E-3</v>
      </c>
      <c r="Q40" s="15">
        <f t="shared" si="4"/>
        <v>32188.815999999999</v>
      </c>
      <c r="S40" s="13">
        <f t="shared" si="7"/>
        <v>2.5025017689474175E-5</v>
      </c>
      <c r="T40" s="13">
        <v>1</v>
      </c>
      <c r="U40" s="13">
        <f t="shared" si="8"/>
        <v>2.5025017689474175E-5</v>
      </c>
      <c r="AA40" s="17" t="s">
        <v>46</v>
      </c>
      <c r="AB40" s="17" t="s">
        <v>54</v>
      </c>
    </row>
    <row r="41" spans="1:31" s="13" customFormat="1">
      <c r="A41" s="16" t="s">
        <v>62</v>
      </c>
      <c r="B41" s="14"/>
      <c r="C41" s="17">
        <v>47535.427000000003</v>
      </c>
      <c r="D41" s="17"/>
      <c r="E41" s="13">
        <f t="shared" si="1"/>
        <v>7024.9897665693788</v>
      </c>
      <c r="F41" s="13">
        <f t="shared" si="2"/>
        <v>7025</v>
      </c>
      <c r="G41" s="13">
        <f t="shared" si="11"/>
        <v>-4.2664999928092584E-3</v>
      </c>
      <c r="J41" s="13">
        <f t="shared" si="12"/>
        <v>-4.2664999928092584E-3</v>
      </c>
      <c r="P41" s="13">
        <f t="shared" si="5"/>
        <v>-6.9907764290566147E-3</v>
      </c>
      <c r="Q41" s="15">
        <f t="shared" si="4"/>
        <v>32516.927000000003</v>
      </c>
      <c r="S41" s="13">
        <f t="shared" si="7"/>
        <v>7.4216821010925957E-6</v>
      </c>
      <c r="T41" s="13">
        <v>1</v>
      </c>
      <c r="U41" s="13">
        <f t="shared" si="8"/>
        <v>7.4216821010925957E-6</v>
      </c>
      <c r="AA41" s="17" t="s">
        <v>46</v>
      </c>
      <c r="AB41" s="17" t="s">
        <v>55</v>
      </c>
    </row>
    <row r="42" spans="1:31" s="13" customFormat="1">
      <c r="A42" s="16" t="s">
        <v>62</v>
      </c>
      <c r="B42" s="14"/>
      <c r="C42" s="17">
        <v>48286.29</v>
      </c>
      <c r="D42" s="17"/>
      <c r="E42" s="13">
        <f t="shared" si="1"/>
        <v>8825.9752172766184</v>
      </c>
      <c r="F42" s="13">
        <f t="shared" si="2"/>
        <v>8826</v>
      </c>
      <c r="G42" s="13">
        <f t="shared" si="11"/>
        <v>-1.0332359997846652E-2</v>
      </c>
      <c r="J42" s="13">
        <f t="shared" si="12"/>
        <v>-1.0332359997846652E-2</v>
      </c>
      <c r="P42" s="13">
        <f t="shared" si="5"/>
        <v>-8.777572161910956E-3</v>
      </c>
      <c r="Q42" s="15">
        <f t="shared" si="4"/>
        <v>33267.79</v>
      </c>
      <c r="S42" s="13">
        <f t="shared" si="7"/>
        <v>2.4173652147736042E-6</v>
      </c>
      <c r="T42" s="13">
        <v>1</v>
      </c>
      <c r="U42" s="13">
        <f t="shared" si="8"/>
        <v>2.4173652147736042E-6</v>
      </c>
      <c r="AA42" s="17" t="s">
        <v>56</v>
      </c>
      <c r="AB42" s="17" t="s">
        <v>57</v>
      </c>
    </row>
    <row r="43" spans="1:31" s="13" customFormat="1">
      <c r="A43" s="16" t="s">
        <v>62</v>
      </c>
      <c r="B43" s="14" t="s">
        <v>42</v>
      </c>
      <c r="C43" s="17">
        <v>48602.102599999998</v>
      </c>
      <c r="D43" s="17"/>
      <c r="E43" s="13">
        <f t="shared" si="1"/>
        <v>9583.4687916703788</v>
      </c>
      <c r="F43" s="13">
        <f t="shared" si="2"/>
        <v>9583.5</v>
      </c>
      <c r="G43" s="13">
        <f t="shared" si="11"/>
        <v>-1.3011310002184473E-2</v>
      </c>
      <c r="J43" s="13">
        <f t="shared" si="12"/>
        <v>-1.3011310002184473E-2</v>
      </c>
      <c r="P43" s="13">
        <f t="shared" si="5"/>
        <v>-9.2466773260975223E-3</v>
      </c>
      <c r="Q43" s="15">
        <f t="shared" si="4"/>
        <v>33583.602599999998</v>
      </c>
      <c r="S43" s="13">
        <f t="shared" si="7"/>
        <v>1.4172459185861597E-5</v>
      </c>
      <c r="T43" s="13">
        <v>1</v>
      </c>
      <c r="U43" s="13">
        <f t="shared" si="8"/>
        <v>1.4172459185861597E-5</v>
      </c>
      <c r="AA43" s="17" t="s">
        <v>50</v>
      </c>
      <c r="AB43" s="17" t="s">
        <v>58</v>
      </c>
    </row>
    <row r="44" spans="1:31" s="13" customFormat="1">
      <c r="A44" s="16" t="s">
        <v>62</v>
      </c>
      <c r="B44" s="14"/>
      <c r="C44" s="17">
        <v>48603.145199999999</v>
      </c>
      <c r="D44" s="17"/>
      <c r="E44" s="13">
        <f t="shared" si="1"/>
        <v>9585.9695240688434</v>
      </c>
      <c r="F44" s="13">
        <f t="shared" si="2"/>
        <v>9586</v>
      </c>
      <c r="G44" s="13">
        <f t="shared" si="11"/>
        <v>-1.2705959998129401E-2</v>
      </c>
      <c r="J44" s="13">
        <f t="shared" si="12"/>
        <v>-1.2705959998129401E-2</v>
      </c>
      <c r="P44" s="13">
        <f t="shared" si="5"/>
        <v>-9.2479486541988017E-3</v>
      </c>
      <c r="Q44" s="15">
        <f t="shared" si="4"/>
        <v>33584.645199999999</v>
      </c>
      <c r="S44" s="13">
        <f t="shared" si="7"/>
        <v>1.1957842454752712E-5</v>
      </c>
      <c r="T44" s="13">
        <v>1</v>
      </c>
      <c r="U44" s="13">
        <f t="shared" si="8"/>
        <v>1.1957842454752712E-5</v>
      </c>
      <c r="AA44" s="17" t="s">
        <v>50</v>
      </c>
      <c r="AB44" s="17" t="s">
        <v>58</v>
      </c>
    </row>
    <row r="45" spans="1:31" s="13" customFormat="1">
      <c r="A45" s="16" t="s">
        <v>62</v>
      </c>
      <c r="B45" s="14"/>
      <c r="C45" s="17">
        <v>48652.341999999997</v>
      </c>
      <c r="D45" s="17"/>
      <c r="E45" s="13">
        <f t="shared" si="1"/>
        <v>9703.9707054046539</v>
      </c>
      <c r="F45" s="13">
        <f t="shared" si="2"/>
        <v>9704</v>
      </c>
      <c r="G45" s="13">
        <f t="shared" si="11"/>
        <v>-1.2213440000778064E-2</v>
      </c>
      <c r="J45" s="13">
        <f t="shared" si="12"/>
        <v>-1.2213440000778064E-2</v>
      </c>
      <c r="O45" s="13">
        <f t="shared" ref="O45:O60" ca="1" si="13">+C$11+C$12*$F45</f>
        <v>-1.4267821363358777E-2</v>
      </c>
      <c r="P45" s="13">
        <f t="shared" si="5"/>
        <v>-9.3058833047875503E-3</v>
      </c>
      <c r="Q45" s="15">
        <f t="shared" si="4"/>
        <v>33633.841999999997</v>
      </c>
      <c r="S45" s="13">
        <f t="shared" si="7"/>
        <v>8.4538859403992743E-6</v>
      </c>
      <c r="T45" s="13">
        <v>1</v>
      </c>
      <c r="U45" s="13">
        <f t="shared" si="8"/>
        <v>8.4538859403992743E-6</v>
      </c>
      <c r="AA45" s="17" t="s">
        <v>56</v>
      </c>
      <c r="AB45" s="17" t="s">
        <v>59</v>
      </c>
    </row>
    <row r="46" spans="1:31" s="13" customFormat="1">
      <c r="A46" s="16" t="s">
        <v>36</v>
      </c>
      <c r="B46" s="14"/>
      <c r="C46" s="17">
        <v>49698.392</v>
      </c>
      <c r="D46" s="17"/>
      <c r="E46" s="13">
        <f t="shared" si="1"/>
        <v>12212.978115161586</v>
      </c>
      <c r="F46" s="13">
        <f t="shared" si="2"/>
        <v>12213</v>
      </c>
      <c r="G46" s="13">
        <f t="shared" si="11"/>
        <v>-9.1241799964336678E-3</v>
      </c>
      <c r="I46" s="13">
        <f>+G46</f>
        <v>-9.1241799964336678E-3</v>
      </c>
      <c r="O46" s="13">
        <f t="shared" ca="1" si="13"/>
        <v>-9.7901983448015172E-3</v>
      </c>
      <c r="P46" s="13">
        <f t="shared" si="5"/>
        <v>-9.5772497451714692E-3</v>
      </c>
      <c r="Q46" s="15">
        <f t="shared" si="4"/>
        <v>34679.892</v>
      </c>
      <c r="S46" s="13">
        <f t="shared" si="7"/>
        <v>2.0527219722133441E-7</v>
      </c>
      <c r="T46" s="13">
        <v>1</v>
      </c>
      <c r="U46" s="13">
        <f t="shared" si="8"/>
        <v>2.0527219722133441E-7</v>
      </c>
      <c r="AA46" s="13">
        <v>23</v>
      </c>
      <c r="AC46" s="13" t="s">
        <v>35</v>
      </c>
      <c r="AE46" s="13" t="s">
        <v>34</v>
      </c>
    </row>
    <row r="47" spans="1:31" s="13" customFormat="1">
      <c r="A47" s="16" t="s">
        <v>37</v>
      </c>
      <c r="B47" s="14"/>
      <c r="C47" s="17">
        <v>49698.392</v>
      </c>
      <c r="D47" s="17">
        <v>3.0000000000000001E-3</v>
      </c>
      <c r="E47" s="13">
        <f t="shared" si="1"/>
        <v>12212.978115161586</v>
      </c>
      <c r="F47" s="13">
        <f t="shared" si="2"/>
        <v>12213</v>
      </c>
      <c r="G47" s="13">
        <f t="shared" si="11"/>
        <v>-9.1241799964336678E-3</v>
      </c>
      <c r="I47" s="13">
        <f>+G47</f>
        <v>-9.1241799964336678E-3</v>
      </c>
      <c r="O47" s="13">
        <f t="shared" ca="1" si="13"/>
        <v>-9.7901983448015172E-3</v>
      </c>
      <c r="P47" s="13">
        <f t="shared" si="5"/>
        <v>-9.5772497451714692E-3</v>
      </c>
      <c r="Q47" s="15">
        <f t="shared" si="4"/>
        <v>34679.892</v>
      </c>
      <c r="S47" s="13">
        <f t="shared" si="7"/>
        <v>2.0527219722133441E-7</v>
      </c>
      <c r="T47" s="13">
        <v>1</v>
      </c>
      <c r="U47" s="13">
        <f t="shared" si="8"/>
        <v>2.0527219722133441E-7</v>
      </c>
      <c r="AA47" s="13">
        <v>23</v>
      </c>
      <c r="AC47" s="13" t="s">
        <v>35</v>
      </c>
      <c r="AE47" s="13" t="s">
        <v>34</v>
      </c>
    </row>
    <row r="48" spans="1:31" s="13" customFormat="1">
      <c r="A48" s="16" t="s">
        <v>62</v>
      </c>
      <c r="B48" s="14"/>
      <c r="C48" s="17">
        <v>49698.392</v>
      </c>
      <c r="D48" s="17"/>
      <c r="E48" s="13">
        <f t="shared" si="1"/>
        <v>12212.978115161586</v>
      </c>
      <c r="F48" s="13">
        <f t="shared" si="2"/>
        <v>12213</v>
      </c>
      <c r="G48" s="13">
        <f t="shared" si="11"/>
        <v>-9.1241799964336678E-3</v>
      </c>
      <c r="J48" s="13">
        <f>+G48</f>
        <v>-9.1241799964336678E-3</v>
      </c>
      <c r="O48" s="13">
        <f t="shared" ca="1" si="13"/>
        <v>-9.7901983448015172E-3</v>
      </c>
      <c r="P48" s="13">
        <f t="shared" si="5"/>
        <v>-9.5772497451714692E-3</v>
      </c>
      <c r="Q48" s="15">
        <f t="shared" si="4"/>
        <v>34679.892</v>
      </c>
      <c r="S48" s="13">
        <f t="shared" si="7"/>
        <v>2.0527219722133441E-7</v>
      </c>
      <c r="T48" s="13">
        <v>1</v>
      </c>
      <c r="U48" s="13">
        <f t="shared" si="8"/>
        <v>2.0527219722133441E-7</v>
      </c>
      <c r="AA48" s="17" t="s">
        <v>56</v>
      </c>
      <c r="AB48" s="17" t="s">
        <v>60</v>
      </c>
    </row>
    <row r="49" spans="1:31" s="13" customFormat="1">
      <c r="A49" s="16" t="s">
        <v>62</v>
      </c>
      <c r="B49" s="14" t="s">
        <v>40</v>
      </c>
      <c r="C49" s="17">
        <v>50096.670700000002</v>
      </c>
      <c r="D49" s="17"/>
      <c r="E49" s="13">
        <f t="shared" si="1"/>
        <v>13168.271083421574</v>
      </c>
      <c r="F49" s="13">
        <f t="shared" si="2"/>
        <v>13168.5</v>
      </c>
      <c r="O49" s="13">
        <f t="shared" ca="1" si="13"/>
        <v>-8.0849895786670178E-3</v>
      </c>
      <c r="P49" s="13">
        <f t="shared" si="5"/>
        <v>-9.1982026715532114E-3</v>
      </c>
      <c r="Q49" s="15">
        <f t="shared" si="4"/>
        <v>35078.170700000002</v>
      </c>
      <c r="R49" s="20">
        <v>-6.5603699993516784E-2</v>
      </c>
      <c r="U49" s="13">
        <f t="shared" si="8"/>
        <v>0</v>
      </c>
      <c r="AA49" s="17" t="s">
        <v>50</v>
      </c>
      <c r="AB49" s="17" t="s">
        <v>61</v>
      </c>
    </row>
    <row r="50" spans="1:31" s="13" customFormat="1">
      <c r="A50" s="16" t="s">
        <v>62</v>
      </c>
      <c r="B50" s="14" t="s">
        <v>40</v>
      </c>
      <c r="C50" s="17">
        <v>50099.588900000002</v>
      </c>
      <c r="D50" s="17"/>
      <c r="E50" s="13">
        <f t="shared" si="1"/>
        <v>13175.270543698954</v>
      </c>
      <c r="F50" s="13">
        <f t="shared" si="2"/>
        <v>13175.5</v>
      </c>
      <c r="O50" s="13">
        <f t="shared" ca="1" si="13"/>
        <v>-8.0724972067539418E-3</v>
      </c>
      <c r="P50" s="13">
        <f t="shared" si="5"/>
        <v>-9.1944439609871441E-3</v>
      </c>
      <c r="Q50" s="15">
        <f t="shared" si="4"/>
        <v>35081.088900000002</v>
      </c>
      <c r="R50" s="20">
        <v>-6.5828719991259277E-2</v>
      </c>
      <c r="U50" s="13">
        <f t="shared" si="8"/>
        <v>0</v>
      </c>
      <c r="AA50" s="17" t="s">
        <v>50</v>
      </c>
      <c r="AB50" s="17" t="s">
        <v>61</v>
      </c>
    </row>
    <row r="51" spans="1:31" s="13" customFormat="1">
      <c r="A51" s="16" t="s">
        <v>45</v>
      </c>
      <c r="B51" s="14"/>
      <c r="C51" s="17">
        <v>50114.271500000003</v>
      </c>
      <c r="D51" s="17"/>
      <c r="E51" s="13">
        <f t="shared" si="1"/>
        <v>13210.487552632081</v>
      </c>
      <c r="F51" s="13">
        <f t="shared" si="2"/>
        <v>13210.5</v>
      </c>
      <c r="G51" s="13">
        <f t="shared" ref="G51:G60" si="14">+C51-(C$7+F51*C$8)</f>
        <v>-5.1895299984607846E-3</v>
      </c>
      <c r="J51" s="13">
        <f>+G51</f>
        <v>-5.1895299984607846E-3</v>
      </c>
      <c r="O51" s="13">
        <f t="shared" ca="1" si="13"/>
        <v>-8.0100353471885752E-3</v>
      </c>
      <c r="P51" s="13">
        <f t="shared" si="5"/>
        <v>-9.1754361952998201E-3</v>
      </c>
      <c r="Q51" s="15">
        <f t="shared" si="4"/>
        <v>35095.771500000003</v>
      </c>
      <c r="S51" s="13">
        <f t="shared" si="7"/>
        <v>1.5887448209999825E-5</v>
      </c>
      <c r="T51" s="13">
        <v>1</v>
      </c>
      <c r="U51" s="13">
        <f t="shared" si="8"/>
        <v>1.5887448209999825E-5</v>
      </c>
    </row>
    <row r="52" spans="1:31" s="13" customFormat="1">
      <c r="A52" s="16" t="s">
        <v>38</v>
      </c>
      <c r="B52" s="14" t="s">
        <v>40</v>
      </c>
      <c r="C52" s="17">
        <v>50480.322</v>
      </c>
      <c r="D52" s="17">
        <v>3.0000000000000001E-3</v>
      </c>
      <c r="E52" s="13">
        <f t="shared" si="1"/>
        <v>14088.479442929123</v>
      </c>
      <c r="F52" s="13">
        <f t="shared" si="2"/>
        <v>14088.5</v>
      </c>
      <c r="G52" s="13">
        <f t="shared" si="14"/>
        <v>-8.5706099998787977E-3</v>
      </c>
      <c r="I52" s="13">
        <f>+G52</f>
        <v>-8.5706099998787977E-3</v>
      </c>
      <c r="O52" s="13">
        <f t="shared" ca="1" si="13"/>
        <v>-6.4431349843773883E-3</v>
      </c>
      <c r="P52" s="13">
        <f t="shared" si="5"/>
        <v>-8.5817991935153472E-3</v>
      </c>
      <c r="Q52" s="15">
        <f t="shared" si="4"/>
        <v>35461.822</v>
      </c>
      <c r="S52" s="13">
        <f t="shared" si="7"/>
        <v>1.2519805423619968E-10</v>
      </c>
      <c r="T52" s="13">
        <v>1</v>
      </c>
      <c r="U52" s="13">
        <f t="shared" si="8"/>
        <v>1.2519805423619968E-10</v>
      </c>
      <c r="AA52" s="13">
        <v>16</v>
      </c>
      <c r="AC52" s="13" t="s">
        <v>35</v>
      </c>
      <c r="AE52" s="13" t="s">
        <v>34</v>
      </c>
    </row>
    <row r="53" spans="1:31" s="13" customFormat="1">
      <c r="A53" s="16" t="s">
        <v>43</v>
      </c>
      <c r="B53" s="14" t="s">
        <v>42</v>
      </c>
      <c r="C53" s="22">
        <v>50485.325599999996</v>
      </c>
      <c r="D53" s="22">
        <v>5.0000000000000001E-4</v>
      </c>
      <c r="E53" s="13">
        <f t="shared" si="1"/>
        <v>14100.48084771422</v>
      </c>
      <c r="F53" s="13">
        <f t="shared" si="2"/>
        <v>14100.5</v>
      </c>
      <c r="G53" s="13">
        <f t="shared" si="14"/>
        <v>-7.9849300018395297E-3</v>
      </c>
      <c r="J53" s="13">
        <f t="shared" ref="J53:J60" si="15">+G53</f>
        <v>-7.9849300018395297E-3</v>
      </c>
      <c r="O53" s="13">
        <f t="shared" ca="1" si="13"/>
        <v>-6.4217194896692628E-3</v>
      </c>
      <c r="P53" s="13">
        <f t="shared" si="5"/>
        <v>-8.5721293817601803E-3</v>
      </c>
      <c r="Q53" s="15">
        <f t="shared" si="4"/>
        <v>35466.825599999996</v>
      </c>
      <c r="S53" s="13">
        <f t="shared" si="7"/>
        <v>3.4480311177919649E-7</v>
      </c>
      <c r="T53" s="13">
        <v>1</v>
      </c>
      <c r="U53" s="13">
        <f t="shared" si="8"/>
        <v>3.4480311177919649E-7</v>
      </c>
    </row>
    <row r="54" spans="1:31" s="13" customFormat="1">
      <c r="A54" s="16" t="s">
        <v>44</v>
      </c>
      <c r="B54" s="14" t="s">
        <v>40</v>
      </c>
      <c r="C54" s="22">
        <v>50743.607799999998</v>
      </c>
      <c r="D54" s="22">
        <v>2.0000000000000001E-4</v>
      </c>
      <c r="E54" s="13">
        <f t="shared" si="1"/>
        <v>14719.984651173256</v>
      </c>
      <c r="F54" s="13">
        <f t="shared" si="2"/>
        <v>14720</v>
      </c>
      <c r="G54" s="13">
        <f t="shared" si="14"/>
        <v>-6.3991999995778315E-3</v>
      </c>
      <c r="J54" s="13">
        <f t="shared" si="15"/>
        <v>-6.3991999995778315E-3</v>
      </c>
      <c r="O54" s="13">
        <f t="shared" ca="1" si="13"/>
        <v>-5.316144575362277E-3</v>
      </c>
      <c r="P54" s="13">
        <f t="shared" si="5"/>
        <v>-8.0159164232433411E-3</v>
      </c>
      <c r="Q54" s="15">
        <f t="shared" si="4"/>
        <v>35725.107799999998</v>
      </c>
      <c r="S54" s="13">
        <f t="shared" si="7"/>
        <v>2.6137719945497957E-6</v>
      </c>
      <c r="T54" s="13">
        <v>1</v>
      </c>
      <c r="U54" s="13">
        <f t="shared" si="8"/>
        <v>2.6137719945497957E-6</v>
      </c>
    </row>
    <row r="55" spans="1:31" s="13" customFormat="1">
      <c r="A55" s="12" t="s">
        <v>64</v>
      </c>
      <c r="B55" s="18"/>
      <c r="C55" s="17">
        <v>51873.460099999997</v>
      </c>
      <c r="D55" s="17">
        <v>4.0000000000000002E-4</v>
      </c>
      <c r="E55" s="13">
        <f t="shared" si="1"/>
        <v>17429.996402648711</v>
      </c>
      <c r="F55" s="13">
        <f t="shared" si="2"/>
        <v>17430</v>
      </c>
      <c r="G55" s="13">
        <f t="shared" si="14"/>
        <v>-1.4998000042396598E-3</v>
      </c>
      <c r="J55" s="13">
        <f t="shared" si="15"/>
        <v>-1.4998000042396598E-3</v>
      </c>
      <c r="O55" s="13">
        <f t="shared" ca="1" si="13"/>
        <v>-4.7981202044391352E-4</v>
      </c>
      <c r="P55" s="13">
        <f t="shared" si="5"/>
        <v>-4.2679144026571136E-3</v>
      </c>
      <c r="Q55" s="15">
        <f t="shared" si="4"/>
        <v>36854.960099999997</v>
      </c>
      <c r="S55" s="13">
        <f t="shared" si="7"/>
        <v>7.6624573227260232E-6</v>
      </c>
      <c r="T55" s="13">
        <v>1</v>
      </c>
      <c r="U55" s="13">
        <f t="shared" si="8"/>
        <v>7.6624573227260232E-6</v>
      </c>
      <c r="AA55" s="17"/>
      <c r="AB55" s="17"/>
    </row>
    <row r="56" spans="1:31" s="13" customFormat="1">
      <c r="A56" s="16" t="s">
        <v>41</v>
      </c>
      <c r="B56" s="14" t="s">
        <v>42</v>
      </c>
      <c r="C56" s="17">
        <v>52624.748599999999</v>
      </c>
      <c r="D56" s="17">
        <v>1E-4</v>
      </c>
      <c r="E56" s="13">
        <f t="shared" si="1"/>
        <v>19232.002438082171</v>
      </c>
      <c r="F56" s="13">
        <f t="shared" si="2"/>
        <v>19232</v>
      </c>
      <c r="G56" s="13">
        <f t="shared" si="14"/>
        <v>1.0164800041820854E-3</v>
      </c>
      <c r="J56" s="13">
        <f t="shared" si="15"/>
        <v>1.0164800041820854E-3</v>
      </c>
      <c r="O56" s="13">
        <f t="shared" ca="1" si="13"/>
        <v>2.7360814348929494E-3</v>
      </c>
      <c r="P56" s="13">
        <f t="shared" si="5"/>
        <v>-5.9088133193716669E-4</v>
      </c>
      <c r="Q56" s="15">
        <f t="shared" si="4"/>
        <v>37606.248599999999</v>
      </c>
      <c r="S56" s="13">
        <f t="shared" si="7"/>
        <v>2.5836104648510673E-6</v>
      </c>
      <c r="T56" s="13">
        <v>1</v>
      </c>
      <c r="U56" s="13">
        <f t="shared" si="8"/>
        <v>2.5836104648510673E-6</v>
      </c>
    </row>
    <row r="57" spans="1:31" s="13" customFormat="1">
      <c r="A57" s="12" t="s">
        <v>41</v>
      </c>
      <c r="B57" s="19" t="s">
        <v>42</v>
      </c>
      <c r="C57" s="22">
        <v>52624.748599999999</v>
      </c>
      <c r="D57" s="22">
        <v>1E-4</v>
      </c>
      <c r="E57" s="13">
        <f t="shared" si="1"/>
        <v>19232.002438082171</v>
      </c>
      <c r="F57" s="13">
        <f t="shared" si="2"/>
        <v>19232</v>
      </c>
      <c r="G57" s="13">
        <f t="shared" si="14"/>
        <v>1.0164800041820854E-3</v>
      </c>
      <c r="J57" s="13">
        <f t="shared" si="15"/>
        <v>1.0164800041820854E-3</v>
      </c>
      <c r="O57" s="13">
        <f t="shared" ca="1" si="13"/>
        <v>2.7360814348929494E-3</v>
      </c>
      <c r="P57" s="13">
        <f t="shared" si="5"/>
        <v>-5.9088133193716669E-4</v>
      </c>
      <c r="Q57" s="15">
        <f t="shared" si="4"/>
        <v>37606.248599999999</v>
      </c>
      <c r="S57" s="13">
        <f t="shared" si="7"/>
        <v>2.5836104648510673E-6</v>
      </c>
      <c r="T57" s="13">
        <v>1</v>
      </c>
      <c r="U57" s="13">
        <f t="shared" si="8"/>
        <v>2.5836104648510673E-6</v>
      </c>
    </row>
    <row r="58" spans="1:31">
      <c r="A58" s="37" t="s">
        <v>77</v>
      </c>
      <c r="B58" s="38" t="s">
        <v>42</v>
      </c>
      <c r="C58" s="39">
        <v>53299.532099999997</v>
      </c>
      <c r="D58" s="39">
        <v>2.9999999999999997E-4</v>
      </c>
      <c r="E58" s="13">
        <f t="shared" si="1"/>
        <v>20850.507099887731</v>
      </c>
      <c r="F58" s="13">
        <f t="shared" si="2"/>
        <v>20850.5</v>
      </c>
      <c r="G58" s="13">
        <f t="shared" si="14"/>
        <v>2.9600699999718927E-3</v>
      </c>
      <c r="H58" s="13"/>
      <c r="I58" s="13"/>
      <c r="J58" s="13">
        <f t="shared" si="15"/>
        <v>2.9600699999718927E-3</v>
      </c>
      <c r="K58" s="13"/>
      <c r="L58" s="13"/>
      <c r="M58" s="13"/>
      <c r="N58" s="13"/>
      <c r="O58" s="13">
        <f t="shared" ca="1" si="13"/>
        <v>5.6244962836513868E-3</v>
      </c>
      <c r="P58" s="13">
        <f t="shared" si="5"/>
        <v>3.5184489398412191E-3</v>
      </c>
      <c r="Q58" s="15">
        <f t="shared" si="4"/>
        <v>38281.032099999997</v>
      </c>
      <c r="S58" s="13">
        <f t="shared" si="7"/>
        <v>3.117870404895929E-7</v>
      </c>
      <c r="T58" s="13">
        <v>1</v>
      </c>
      <c r="U58" s="13">
        <f t="shared" si="8"/>
        <v>3.117870404895929E-7</v>
      </c>
    </row>
    <row r="59" spans="1:31">
      <c r="A59" s="12" t="s">
        <v>79</v>
      </c>
      <c r="B59" s="45" t="s">
        <v>42</v>
      </c>
      <c r="C59" s="12">
        <v>54830.674299999999</v>
      </c>
      <c r="D59" s="12">
        <v>5.0000000000000001E-4</v>
      </c>
      <c r="E59" s="13">
        <f t="shared" si="1"/>
        <v>24523.034345422384</v>
      </c>
      <c r="F59" s="13">
        <f t="shared" si="2"/>
        <v>24523</v>
      </c>
      <c r="G59" s="13">
        <f t="shared" si="14"/>
        <v>1.4319220004836097E-2</v>
      </c>
      <c r="H59" s="13"/>
      <c r="I59" s="13"/>
      <c r="J59" s="13">
        <f t="shared" si="15"/>
        <v>1.4319220004836097E-2</v>
      </c>
      <c r="K59" s="13"/>
      <c r="L59" s="13"/>
      <c r="M59" s="13"/>
      <c r="N59" s="13"/>
      <c r="O59" s="13">
        <f t="shared" ca="1" si="13"/>
        <v>1.2178529976617329E-2</v>
      </c>
      <c r="P59" s="13">
        <f t="shared" si="5"/>
        <v>1.5674405904197289E-2</v>
      </c>
      <c r="Q59" s="15">
        <f t="shared" si="4"/>
        <v>39812.174299999999</v>
      </c>
      <c r="S59" s="13">
        <f t="shared" si="7"/>
        <v>1.8365288218274014E-6</v>
      </c>
      <c r="T59" s="13">
        <v>1</v>
      </c>
      <c r="U59" s="13">
        <f t="shared" si="8"/>
        <v>1.8365288218274014E-6</v>
      </c>
    </row>
    <row r="60" spans="1:31">
      <c r="A60" s="81" t="s">
        <v>153</v>
      </c>
      <c r="B60" s="82" t="s">
        <v>42</v>
      </c>
      <c r="C60" s="81">
        <v>55209.654999999999</v>
      </c>
      <c r="D60" s="81">
        <v>2.0000000000000001E-4</v>
      </c>
      <c r="E60" s="13">
        <f t="shared" si="1"/>
        <v>25432.040018626212</v>
      </c>
      <c r="F60" s="13">
        <f t="shared" si="2"/>
        <v>25432</v>
      </c>
      <c r="G60" s="13">
        <f t="shared" si="14"/>
        <v>1.668447999691125E-2</v>
      </c>
      <c r="H60" s="13"/>
      <c r="I60" s="13"/>
      <c r="J60" s="13">
        <f t="shared" si="15"/>
        <v>1.668447999691125E-2</v>
      </c>
      <c r="K60" s="13"/>
      <c r="L60" s="13"/>
      <c r="M60" s="13"/>
      <c r="N60" s="13"/>
      <c r="O60" s="13">
        <f t="shared" ca="1" si="13"/>
        <v>1.380075370075784E-2</v>
      </c>
      <c r="P60" s="13">
        <f t="shared" si="5"/>
        <v>1.9290067174574752E-2</v>
      </c>
      <c r="Q60" s="15">
        <f t="shared" si="4"/>
        <v>40191.154999999999</v>
      </c>
      <c r="S60" s="13">
        <f t="shared" si="7"/>
        <v>6.7890845404044508E-6</v>
      </c>
      <c r="T60" s="13">
        <v>1</v>
      </c>
      <c r="U60" s="13">
        <f t="shared" si="8"/>
        <v>6.7890845404044508E-6</v>
      </c>
    </row>
    <row r="61" spans="1:31">
      <c r="C61" s="23"/>
      <c r="D61" s="10"/>
      <c r="Q61" s="2"/>
    </row>
    <row r="62" spans="1:31">
      <c r="C62" s="23"/>
      <c r="D62" s="10"/>
      <c r="Q62" s="2"/>
    </row>
    <row r="63" spans="1:31">
      <c r="C63" s="23"/>
      <c r="D63" s="10"/>
      <c r="Q63" s="2"/>
    </row>
    <row r="64" spans="1:31">
      <c r="C64" s="23"/>
      <c r="D64" s="10"/>
      <c r="Q64" s="2"/>
    </row>
    <row r="65" spans="1:28">
      <c r="C65" s="23"/>
      <c r="D65" s="10"/>
      <c r="Q65" s="2"/>
    </row>
    <row r="66" spans="1:28">
      <c r="C66" s="23"/>
      <c r="D66" s="10"/>
      <c r="Q66" s="2"/>
    </row>
    <row r="67" spans="1:28">
      <c r="C67" s="23"/>
      <c r="D67" s="10"/>
      <c r="Q67" s="2"/>
    </row>
    <row r="68" spans="1:28">
      <c r="C68" s="23"/>
      <c r="D68" s="10"/>
      <c r="Q68" s="2"/>
    </row>
    <row r="69" spans="1:28">
      <c r="C69" s="23"/>
      <c r="D69" s="10"/>
      <c r="Q69" s="2"/>
    </row>
    <row r="70" spans="1:28">
      <c r="C70" s="23"/>
      <c r="D70" s="10"/>
      <c r="Q70" s="2"/>
    </row>
    <row r="71" spans="1:28">
      <c r="A71" s="11"/>
      <c r="C71" s="10"/>
      <c r="D71" s="10"/>
      <c r="Q71" s="2"/>
      <c r="AA71" s="10"/>
      <c r="AB71" s="10"/>
    </row>
    <row r="72" spans="1:28">
      <c r="A72" s="11"/>
      <c r="C72" s="10"/>
      <c r="D72" s="10"/>
      <c r="Q72" s="2"/>
      <c r="AA72" s="10"/>
      <c r="AB72" s="10"/>
    </row>
    <row r="73" spans="1:28">
      <c r="A73" s="11"/>
      <c r="C73" s="10"/>
      <c r="D73" s="10"/>
      <c r="Q73" s="2"/>
      <c r="AA73" s="10"/>
      <c r="AB73" s="10"/>
    </row>
    <row r="74" spans="1:28">
      <c r="C74" s="10"/>
      <c r="D74" s="10"/>
    </row>
    <row r="75" spans="1:28">
      <c r="C75" s="10"/>
      <c r="D75" s="10"/>
    </row>
    <row r="76" spans="1:28">
      <c r="C76" s="10"/>
      <c r="D76" s="10"/>
    </row>
    <row r="77" spans="1:28">
      <c r="C77" s="10"/>
      <c r="D77" s="10"/>
    </row>
    <row r="78" spans="1:28">
      <c r="C78" s="10"/>
      <c r="D78" s="10"/>
    </row>
    <row r="79" spans="1:28">
      <c r="C79" s="10"/>
      <c r="D79" s="10"/>
    </row>
    <row r="80" spans="1:28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AB2244"/>
  <sheetViews>
    <sheetView workbookViewId="0"/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10.42578125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70</v>
      </c>
      <c r="W1" s="8" t="s">
        <v>13</v>
      </c>
      <c r="X1" s="8" t="s">
        <v>151</v>
      </c>
    </row>
    <row r="2" spans="1:24">
      <c r="A2" t="s">
        <v>28</v>
      </c>
      <c r="B2" s="21" t="s">
        <v>68</v>
      </c>
      <c r="E2">
        <v>4.2860000000000003E-9</v>
      </c>
      <c r="F2">
        <f>E2/2</f>
        <v>2.1430000000000001E-9</v>
      </c>
      <c r="W2">
        <v>-1000</v>
      </c>
      <c r="X2">
        <f t="shared" ref="X2:X17" si="0">+D$11+D$12*W2+D$13*W2^2</f>
        <v>3.8401923701533378E-2</v>
      </c>
    </row>
    <row r="3" spans="1:24" ht="13.5" thickBot="1">
      <c r="A3" s="102" t="s">
        <v>188</v>
      </c>
      <c r="C3" s="40"/>
      <c r="W3">
        <v>0</v>
      </c>
      <c r="X3">
        <f t="shared" si="0"/>
        <v>-8.1235054840588673E-3</v>
      </c>
    </row>
    <row r="4" spans="1:24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F21</v>
      </c>
      <c r="G4" s="11" t="str">
        <f>"G"&amp;E19</f>
        <v>G21</v>
      </c>
      <c r="W4">
        <v>1000</v>
      </c>
      <c r="X4">
        <f t="shared" si="0"/>
        <v>-4.6075970390309737E-2</v>
      </c>
    </row>
    <row r="5" spans="1:24" ht="13.5" thickTop="1">
      <c r="W5">
        <v>2000</v>
      </c>
      <c r="X5">
        <f t="shared" si="0"/>
        <v>-7.5455471017219236E-2</v>
      </c>
    </row>
    <row r="6" spans="1:24">
      <c r="A6" s="7" t="s">
        <v>4</v>
      </c>
      <c r="W6">
        <v>3000</v>
      </c>
      <c r="X6">
        <f t="shared" si="0"/>
        <v>-9.6262007364787364E-2</v>
      </c>
    </row>
    <row r="7" spans="1:24">
      <c r="A7" t="s">
        <v>5</v>
      </c>
      <c r="C7">
        <v>44606.591399999998</v>
      </c>
      <c r="D7" s="83" t="s">
        <v>154</v>
      </c>
      <c r="W7">
        <v>4000</v>
      </c>
      <c r="X7">
        <f t="shared" si="0"/>
        <v>-0.10849557943301413</v>
      </c>
    </row>
    <row r="8" spans="1:24">
      <c r="A8" t="s">
        <v>6</v>
      </c>
      <c r="C8">
        <v>0.4169601</v>
      </c>
      <c r="D8" s="83" t="s">
        <v>154</v>
      </c>
      <c r="W8">
        <v>5000</v>
      </c>
      <c r="X8">
        <f t="shared" si="0"/>
        <v>-0.11215618722189952</v>
      </c>
    </row>
    <row r="9" spans="1:24">
      <c r="A9" s="24" t="s">
        <v>71</v>
      </c>
      <c r="B9" s="25"/>
      <c r="C9" s="26">
        <v>8</v>
      </c>
      <c r="D9" s="25" t="s">
        <v>72</v>
      </c>
      <c r="E9" s="25"/>
      <c r="W9">
        <v>6000</v>
      </c>
      <c r="X9">
        <f t="shared" si="0"/>
        <v>-0.1072438307314435</v>
      </c>
    </row>
    <row r="10" spans="1:24" ht="13.5" thickBot="1">
      <c r="A10" s="25"/>
      <c r="B10" s="25"/>
      <c r="C10" s="6" t="s">
        <v>24</v>
      </c>
      <c r="D10" s="6" t="s">
        <v>25</v>
      </c>
      <c r="E10" s="25"/>
      <c r="W10">
        <v>7000</v>
      </c>
      <c r="X10">
        <f t="shared" si="0"/>
        <v>-9.3758509961646169E-2</v>
      </c>
    </row>
    <row r="11" spans="1:24">
      <c r="A11" s="25" t="s">
        <v>19</v>
      </c>
      <c r="B11" s="25"/>
      <c r="C11" s="41">
        <f ca="1">INTERCEPT(INDIRECT($G$4):G951,INDIRECT($F$4):F951)</f>
        <v>-4.5974130423288996E-2</v>
      </c>
      <c r="D11" s="5">
        <f>+E11*F11</f>
        <v>-8.1235054840588673E-3</v>
      </c>
      <c r="E11" s="77">
        <v>-8.1235054840588673E-3</v>
      </c>
      <c r="F11">
        <v>1</v>
      </c>
      <c r="W11">
        <v>8000</v>
      </c>
      <c r="X11">
        <f t="shared" si="0"/>
        <v>-7.1700224912507438E-2</v>
      </c>
    </row>
    <row r="12" spans="1:24">
      <c r="A12" s="25" t="s">
        <v>20</v>
      </c>
      <c r="B12" s="25"/>
      <c r="C12" s="41">
        <f ca="1">SLOPE(INDIRECT($G$4):G951,INDIRECT($F$4):F951)</f>
        <v>1.1760667188630848E-5</v>
      </c>
      <c r="D12" s="5">
        <f>+E12*F12</f>
        <v>-4.2238947045921554E-5</v>
      </c>
      <c r="E12" s="78">
        <v>-0.42238947045921549</v>
      </c>
      <c r="F12">
        <v>1E-4</v>
      </c>
      <c r="W12">
        <v>9000</v>
      </c>
      <c r="X12">
        <f t="shared" si="0"/>
        <v>-4.1068975584027334E-2</v>
      </c>
    </row>
    <row r="13" spans="1:24" ht="13.5" thickBot="1">
      <c r="A13" s="25" t="s">
        <v>23</v>
      </c>
      <c r="B13" s="25"/>
      <c r="C13" s="5" t="s">
        <v>17</v>
      </c>
      <c r="D13" s="5">
        <f>+E13*F13</f>
        <v>4.2864821396706856E-9</v>
      </c>
      <c r="E13" s="79">
        <v>0.42864821396706854</v>
      </c>
      <c r="F13">
        <v>1E-8</v>
      </c>
      <c r="W13">
        <v>10000</v>
      </c>
      <c r="X13">
        <f t="shared" si="0"/>
        <v>-1.8647619762058865E-3</v>
      </c>
    </row>
    <row r="14" spans="1:24">
      <c r="A14" s="25"/>
      <c r="B14" s="25"/>
      <c r="C14" s="104" t="s">
        <v>189</v>
      </c>
      <c r="D14" s="25">
        <f>2*D13*365.24/C8</f>
        <v>7.5095661992277985E-6</v>
      </c>
      <c r="E14" s="25">
        <f>SUM(S21:S320)</f>
        <v>9.1289992590300076E-4</v>
      </c>
      <c r="W14">
        <v>11000</v>
      </c>
      <c r="X14">
        <f t="shared" si="0"/>
        <v>4.5912415910956961E-2</v>
      </c>
    </row>
    <row r="15" spans="1:24">
      <c r="A15" s="27" t="s">
        <v>21</v>
      </c>
      <c r="B15" s="25"/>
      <c r="C15" s="28">
        <f ca="1">(C7+C11)+(C8+C12)*INT(MAX(F21:F3492))</f>
        <v>50099.315746438449</v>
      </c>
      <c r="D15" s="29" t="s">
        <v>73</v>
      </c>
      <c r="E15" s="30">
        <f ca="1">TODAY()+15018.5-B9/24</f>
        <v>60600.5</v>
      </c>
      <c r="W15">
        <v>12000</v>
      </c>
      <c r="X15">
        <f t="shared" si="0"/>
        <v>0.10226255807746132</v>
      </c>
    </row>
    <row r="16" spans="1:24">
      <c r="A16" s="31" t="s">
        <v>7</v>
      </c>
      <c r="B16" s="25"/>
      <c r="C16" s="32">
        <f ca="1">+C8+C12</f>
        <v>0.41697186066718861</v>
      </c>
      <c r="D16" s="29" t="s">
        <v>74</v>
      </c>
      <c r="E16" s="30">
        <f ca="1">ROUND(2*(E15-C15)/C16,0)/2+1</f>
        <v>25185.5</v>
      </c>
      <c r="W16">
        <v>13000</v>
      </c>
      <c r="X16">
        <f t="shared" si="0"/>
        <v>0.16718566452330685</v>
      </c>
    </row>
    <row r="17" spans="1:28" ht="13.5" thickBot="1">
      <c r="A17" s="29" t="s">
        <v>69</v>
      </c>
      <c r="B17" s="25"/>
      <c r="C17" s="25">
        <f>COUNT(C21:C2150)</f>
        <v>11</v>
      </c>
      <c r="D17" s="29" t="s">
        <v>75</v>
      </c>
      <c r="E17" s="33">
        <f ca="1">+C15+C16*E16-15018.5-C9/24</f>
        <v>45582.12720993859</v>
      </c>
      <c r="W17">
        <v>14000</v>
      </c>
      <c r="X17">
        <f t="shared" si="0"/>
        <v>0.24068173524849379</v>
      </c>
    </row>
    <row r="18" spans="1:28" ht="14.25" thickTop="1" thickBot="1">
      <c r="A18" s="31" t="s">
        <v>8</v>
      </c>
      <c r="B18" s="25"/>
      <c r="C18" s="34">
        <f ca="1">+C15</f>
        <v>50099.315746438449</v>
      </c>
      <c r="D18" s="35">
        <f ca="1">+C16</f>
        <v>0.41697186066718861</v>
      </c>
      <c r="E18" s="36" t="s">
        <v>76</v>
      </c>
    </row>
    <row r="19" spans="1:28" ht="13.5" thickTop="1">
      <c r="A19" s="43" t="s">
        <v>78</v>
      </c>
      <c r="B19"/>
      <c r="E19" s="44">
        <v>21</v>
      </c>
    </row>
    <row r="20" spans="1:28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28">
      <c r="A21" s="10" t="s">
        <v>184</v>
      </c>
      <c r="B21" s="5" t="s">
        <v>42</v>
      </c>
      <c r="C21" s="5">
        <v>44603.670899999997</v>
      </c>
      <c r="D21" s="100"/>
      <c r="E21" s="13">
        <f>+(C21-C$7)/C$8</f>
        <v>-7.0042673147866541</v>
      </c>
      <c r="F21" s="13">
        <f t="shared" ref="F21:F29" si="1">ROUND(2*E21,0)/2</f>
        <v>-7</v>
      </c>
      <c r="G21" s="13">
        <f>+C21-(C$7+F21*C$8)</f>
        <v>-1.7793000006349757E-3</v>
      </c>
      <c r="H21" s="13"/>
      <c r="I21" s="13"/>
      <c r="J21" s="13">
        <f>+G21</f>
        <v>-1.7793000006349757E-3</v>
      </c>
      <c r="K21" s="13"/>
      <c r="L21" s="13"/>
      <c r="M21" s="13"/>
      <c r="N21" s="13"/>
      <c r="O21" s="13">
        <f ca="1">+C$11+C$12*$F21</f>
        <v>-4.6056455093609415E-2</v>
      </c>
      <c r="P21" s="13">
        <f>D$11+D$12*F21+D$13*F21^2</f>
        <v>-7.8276228171125714E-3</v>
      </c>
      <c r="Q21" s="15">
        <f>+C21-15018.5</f>
        <v>29585.170899999997</v>
      </c>
      <c r="S21" s="13">
        <f>+(P21-G21)^2</f>
        <v>3.6582208892323472E-5</v>
      </c>
      <c r="T21" s="13">
        <v>1</v>
      </c>
      <c r="U21" s="13">
        <f>T21*S21</f>
        <v>3.6582208892323472E-5</v>
      </c>
      <c r="V21" s="100">
        <v>-7</v>
      </c>
    </row>
    <row r="22" spans="1:28">
      <c r="A22" s="10" t="s">
        <v>184</v>
      </c>
      <c r="B22" s="5" t="s">
        <v>40</v>
      </c>
      <c r="C22" s="5">
        <v>44604.714599999999</v>
      </c>
      <c r="D22" s="100"/>
      <c r="E22" s="13">
        <f t="shared" ref="E22:E31" si="2">+(C22-C$7)/C$8</f>
        <v>-4.5011501100421452</v>
      </c>
      <c r="F22" s="13">
        <f t="shared" si="1"/>
        <v>-4.5</v>
      </c>
      <c r="G22" s="13">
        <f t="shared" ref="G22:G31" si="3">+C22-(C$7+F22*C$8)</f>
        <v>-4.7954999899957329E-4</v>
      </c>
      <c r="H22" s="13"/>
      <c r="I22" s="13"/>
      <c r="J22" s="13">
        <f t="shared" ref="J22:J31" si="4">+G22</f>
        <v>-4.7954999899957329E-4</v>
      </c>
      <c r="K22" s="13"/>
      <c r="L22" s="13"/>
      <c r="M22" s="13"/>
      <c r="N22" s="13"/>
      <c r="O22" s="13">
        <f t="shared" ref="O22:O31" ca="1" si="5">+C$11+C$12*$F22</f>
        <v>-4.6027053425637836E-2</v>
      </c>
      <c r="P22" s="13">
        <f t="shared" ref="P22:P31" si="6">D$11+D$12*F22+D$13*F22^2</f>
        <v>-7.9333434210888919E-3</v>
      </c>
      <c r="Q22" s="15">
        <f t="shared" ref="Q22:Q31" si="7">+C22-15018.5</f>
        <v>29586.214599999999</v>
      </c>
      <c r="S22" s="13">
        <f t="shared" ref="S22:S31" si="8">+(P22-G22)^2</f>
        <v>5.5559036379181996E-5</v>
      </c>
      <c r="T22" s="13">
        <v>1</v>
      </c>
      <c r="U22" s="13">
        <f t="shared" ref="U22:U31" si="9">T22*S22</f>
        <v>5.5559036379181996E-5</v>
      </c>
      <c r="V22" s="100">
        <v>-4.5</v>
      </c>
    </row>
    <row r="23" spans="1:28">
      <c r="A23" s="10" t="s">
        <v>184</v>
      </c>
      <c r="B23" s="5" t="s">
        <v>42</v>
      </c>
      <c r="C23" s="5">
        <v>44606.589399999997</v>
      </c>
      <c r="D23" s="100"/>
      <c r="E23" s="13">
        <f t="shared" si="2"/>
        <v>-4.796622027880974E-3</v>
      </c>
      <c r="F23" s="13">
        <f t="shared" si="1"/>
        <v>0</v>
      </c>
      <c r="G23" s="13">
        <f t="shared" si="3"/>
        <v>-2.0000000004074536E-3</v>
      </c>
      <c r="H23" s="13"/>
      <c r="I23" s="13"/>
      <c r="J23" s="13">
        <f t="shared" si="4"/>
        <v>-2.0000000004074536E-3</v>
      </c>
      <c r="K23" s="13"/>
      <c r="L23" s="13"/>
      <c r="M23" s="13"/>
      <c r="N23" s="13"/>
      <c r="O23" s="13">
        <f t="shared" ca="1" si="5"/>
        <v>-4.5974130423288996E-2</v>
      </c>
      <c r="P23" s="13">
        <f t="shared" si="6"/>
        <v>-8.1235054840588673E-3</v>
      </c>
      <c r="Q23" s="15">
        <f t="shared" si="7"/>
        <v>29588.089399999997</v>
      </c>
      <c r="S23" s="13">
        <f t="shared" si="8"/>
        <v>3.7497319408308935E-5</v>
      </c>
      <c r="T23" s="13">
        <v>1</v>
      </c>
      <c r="U23" s="13">
        <f t="shared" si="9"/>
        <v>3.7497319408308935E-5</v>
      </c>
      <c r="V23" s="100">
        <v>0</v>
      </c>
    </row>
    <row r="24" spans="1:28">
      <c r="A24" s="10" t="s">
        <v>184</v>
      </c>
      <c r="B24" s="5" t="s">
        <v>40</v>
      </c>
      <c r="C24" s="5">
        <v>44607.632799999999</v>
      </c>
      <c r="D24" s="100"/>
      <c r="E24" s="13">
        <f t="shared" si="2"/>
        <v>2.4976010894133176</v>
      </c>
      <c r="F24" s="13">
        <f t="shared" si="1"/>
        <v>2.5</v>
      </c>
      <c r="G24" s="13">
        <f t="shared" si="3"/>
        <v>-1.0002499984693713E-3</v>
      </c>
      <c r="H24" s="13"/>
      <c r="I24" s="13"/>
      <c r="J24" s="13">
        <f t="shared" si="4"/>
        <v>-1.0002499984693713E-3</v>
      </c>
      <c r="K24" s="13"/>
      <c r="L24" s="13"/>
      <c r="M24" s="13"/>
      <c r="N24" s="13"/>
      <c r="O24" s="13">
        <f t="shared" ca="1" si="5"/>
        <v>-4.5944728755317417E-2</v>
      </c>
      <c r="P24" s="13">
        <f t="shared" si="6"/>
        <v>-8.2290760611602974E-3</v>
      </c>
      <c r="Q24" s="15">
        <f t="shared" si="7"/>
        <v>29589.132799999999</v>
      </c>
      <c r="S24" s="13">
        <f t="shared" si="8"/>
        <v>5.2255926244639595E-5</v>
      </c>
      <c r="T24" s="13">
        <v>1</v>
      </c>
      <c r="U24" s="13">
        <f t="shared" si="9"/>
        <v>5.2255926244639595E-5</v>
      </c>
      <c r="V24" s="100">
        <v>2.5</v>
      </c>
    </row>
    <row r="25" spans="1:28">
      <c r="A25" s="10" t="s">
        <v>185</v>
      </c>
      <c r="B25" s="5" t="s">
        <v>40</v>
      </c>
      <c r="C25" s="5">
        <v>45298.874499999998</v>
      </c>
      <c r="D25" s="100"/>
      <c r="E25" s="13">
        <f t="shared" si="2"/>
        <v>1660.310183156615</v>
      </c>
      <c r="F25" s="13">
        <f t="shared" si="1"/>
        <v>1660.5</v>
      </c>
      <c r="G25" s="13">
        <f t="shared" si="3"/>
        <v>-7.9146049996779766E-2</v>
      </c>
      <c r="H25" s="13"/>
      <c r="I25" s="13"/>
      <c r="J25" s="13">
        <f t="shared" si="4"/>
        <v>-7.9146049996779766E-2</v>
      </c>
      <c r="K25" s="13"/>
      <c r="L25" s="13"/>
      <c r="M25" s="13"/>
      <c r="N25" s="13"/>
      <c r="O25" s="13">
        <f t="shared" ca="1" si="5"/>
        <v>-2.6445542556567472E-2</v>
      </c>
      <c r="P25" s="13">
        <f t="shared" si="6"/>
        <v>-6.6442330237762678E-2</v>
      </c>
      <c r="Q25" s="15">
        <f t="shared" si="7"/>
        <v>30280.374499999998</v>
      </c>
      <c r="S25" s="13">
        <f t="shared" si="8"/>
        <v>1.6138449571564116E-4</v>
      </c>
      <c r="T25" s="13">
        <v>1</v>
      </c>
      <c r="U25" s="13">
        <f t="shared" si="9"/>
        <v>1.6138449571564116E-4</v>
      </c>
      <c r="V25" s="100">
        <v>1660.5</v>
      </c>
    </row>
    <row r="26" spans="1:28">
      <c r="A26" s="10" t="s">
        <v>185</v>
      </c>
      <c r="B26" s="5" t="s">
        <v>42</v>
      </c>
      <c r="C26" s="5">
        <v>45299.917000000001</v>
      </c>
      <c r="D26" s="100"/>
      <c r="E26" s="13">
        <f t="shared" si="2"/>
        <v>1662.8104223881464</v>
      </c>
      <c r="F26" s="13">
        <f t="shared" si="1"/>
        <v>1663</v>
      </c>
      <c r="G26" s="13">
        <f t="shared" si="3"/>
        <v>-7.9046299993933644E-2</v>
      </c>
      <c r="H26" s="13"/>
      <c r="I26" s="13"/>
      <c r="J26" s="13">
        <f t="shared" si="4"/>
        <v>-7.9046299993933644E-2</v>
      </c>
      <c r="K26" s="13"/>
      <c r="L26" s="13"/>
      <c r="M26" s="13"/>
      <c r="N26" s="13"/>
      <c r="O26" s="13">
        <f t="shared" ca="1" si="5"/>
        <v>-2.6416140888595896E-2</v>
      </c>
      <c r="P26" s="13">
        <f t="shared" si="6"/>
        <v>-6.6512312296899495E-2</v>
      </c>
      <c r="Q26" s="15">
        <f t="shared" si="7"/>
        <v>30281.417000000001</v>
      </c>
      <c r="S26" s="13">
        <f t="shared" si="8"/>
        <v>1.5710084758940342E-4</v>
      </c>
      <c r="T26" s="13">
        <v>1</v>
      </c>
      <c r="U26" s="13">
        <f t="shared" si="9"/>
        <v>1.5710084758940342E-4</v>
      </c>
      <c r="V26" s="100">
        <v>1663</v>
      </c>
    </row>
    <row r="27" spans="1:28">
      <c r="A27" s="10" t="s">
        <v>185</v>
      </c>
      <c r="B27" s="5" t="s">
        <v>40</v>
      </c>
      <c r="C27" s="5">
        <v>45300.959900000002</v>
      </c>
      <c r="D27" s="100"/>
      <c r="E27" s="13">
        <f t="shared" si="2"/>
        <v>1665.3116209440764</v>
      </c>
      <c r="F27" s="13">
        <f t="shared" si="1"/>
        <v>1665.5</v>
      </c>
      <c r="G27" s="13">
        <f t="shared" si="3"/>
        <v>-7.8546549993916415E-2</v>
      </c>
      <c r="H27" s="13"/>
      <c r="I27" s="13"/>
      <c r="J27" s="13">
        <f t="shared" si="4"/>
        <v>-7.8546549993916415E-2</v>
      </c>
      <c r="K27" s="13"/>
      <c r="L27" s="13"/>
      <c r="M27" s="13"/>
      <c r="N27" s="13"/>
      <c r="O27" s="13">
        <f t="shared" ca="1" si="5"/>
        <v>-2.638673922062432E-2</v>
      </c>
      <c r="P27" s="13">
        <f t="shared" si="6"/>
        <v>-6.6582240775009557E-2</v>
      </c>
      <c r="Q27" s="15">
        <f t="shared" si="7"/>
        <v>30282.459900000002</v>
      </c>
      <c r="S27" s="13">
        <f t="shared" si="8"/>
        <v>1.4314469508561962E-4</v>
      </c>
      <c r="T27" s="13">
        <v>1</v>
      </c>
      <c r="U27" s="13">
        <f t="shared" si="9"/>
        <v>1.4314469508561962E-4</v>
      </c>
      <c r="V27" s="100">
        <v>1665.5</v>
      </c>
    </row>
    <row r="28" spans="1:28">
      <c r="A28" s="10" t="s">
        <v>186</v>
      </c>
      <c r="B28" s="5" t="s">
        <v>40</v>
      </c>
      <c r="C28" s="5">
        <v>48602.102599999998</v>
      </c>
      <c r="D28" s="100"/>
      <c r="E28" s="13">
        <f t="shared" si="2"/>
        <v>9582.4785153303656</v>
      </c>
      <c r="F28" s="13">
        <f t="shared" si="1"/>
        <v>9582.5</v>
      </c>
      <c r="G28" s="13">
        <f t="shared" si="3"/>
        <v>-8.9582500004325993E-3</v>
      </c>
      <c r="H28" s="13"/>
      <c r="I28" s="13"/>
      <c r="J28" s="13">
        <f t="shared" si="4"/>
        <v>-8.9582500004325993E-3</v>
      </c>
      <c r="K28" s="13"/>
      <c r="L28" s="13"/>
      <c r="M28" s="13"/>
      <c r="N28" s="13"/>
      <c r="O28" s="13">
        <f t="shared" ca="1" si="5"/>
        <v>6.6722462911766117E-2</v>
      </c>
      <c r="P28" s="13">
        <f t="shared" si="6"/>
        <v>-1.9274966823325856E-2</v>
      </c>
      <c r="Q28" s="15">
        <f t="shared" si="7"/>
        <v>33583.602599999998</v>
      </c>
      <c r="S28" s="13">
        <f t="shared" si="8"/>
        <v>1.0643464600376874E-4</v>
      </c>
      <c r="T28" s="13">
        <v>1</v>
      </c>
      <c r="U28" s="13">
        <f t="shared" si="9"/>
        <v>1.0643464600376874E-4</v>
      </c>
      <c r="V28" s="100">
        <v>9582.5</v>
      </c>
    </row>
    <row r="29" spans="1:28">
      <c r="A29" s="10" t="s">
        <v>186</v>
      </c>
      <c r="B29" s="5" t="s">
        <v>42</v>
      </c>
      <c r="C29" s="5">
        <v>48603.145199999999</v>
      </c>
      <c r="D29" s="100"/>
      <c r="E29" s="13">
        <f t="shared" si="2"/>
        <v>9584.9789943929918</v>
      </c>
      <c r="F29" s="13">
        <f t="shared" si="1"/>
        <v>9585</v>
      </c>
      <c r="G29" s="13">
        <f t="shared" si="3"/>
        <v>-8.75850000011269E-3</v>
      </c>
      <c r="H29" s="13"/>
      <c r="I29" s="13"/>
      <c r="J29" s="13">
        <f t="shared" si="4"/>
        <v>-8.75850000011269E-3</v>
      </c>
      <c r="K29" s="13"/>
      <c r="L29" s="13"/>
      <c r="M29" s="13"/>
      <c r="N29" s="13"/>
      <c r="O29" s="13">
        <f t="shared" ca="1" si="5"/>
        <v>6.6751864579737669E-2</v>
      </c>
      <c r="P29" s="13">
        <f t="shared" si="6"/>
        <v>-1.9175161324910317E-2</v>
      </c>
      <c r="Q29" s="15">
        <f t="shared" si="7"/>
        <v>33584.645199999999</v>
      </c>
      <c r="S29" s="13">
        <f t="shared" si="8"/>
        <v>1.0850683315553466E-4</v>
      </c>
      <c r="T29" s="13">
        <v>1</v>
      </c>
      <c r="U29" s="13">
        <f t="shared" si="9"/>
        <v>1.0850683315553466E-4</v>
      </c>
      <c r="V29" s="100">
        <v>9585</v>
      </c>
    </row>
    <row r="30" spans="1:28">
      <c r="A30" s="10" t="s">
        <v>187</v>
      </c>
      <c r="B30" s="5" t="s">
        <v>40</v>
      </c>
      <c r="C30" s="5">
        <v>50096.670700000002</v>
      </c>
      <c r="D30" s="100"/>
      <c r="E30" s="13">
        <f t="shared" si="2"/>
        <v>13166.917649914236</v>
      </c>
      <c r="F30" s="101">
        <f>ROUND(2*E30,0)/2-0.5</f>
        <v>13166.5</v>
      </c>
      <c r="G30" s="13">
        <f t="shared" si="3"/>
        <v>0.17414335000648862</v>
      </c>
      <c r="H30" s="13"/>
      <c r="I30" s="13"/>
      <c r="J30" s="13">
        <f t="shared" si="4"/>
        <v>0.17414335000648862</v>
      </c>
      <c r="K30" s="13"/>
      <c r="L30" s="13"/>
      <c r="M30" s="13"/>
      <c r="N30" s="13"/>
      <c r="O30" s="13">
        <f t="shared" ca="1" si="5"/>
        <v>0.10887269411581907</v>
      </c>
      <c r="P30" s="13">
        <f t="shared" si="6"/>
        <v>0.17882789195229176</v>
      </c>
      <c r="Q30" s="15">
        <f t="shared" si="7"/>
        <v>35078.170700000002</v>
      </c>
      <c r="S30" s="13">
        <f t="shared" si="8"/>
        <v>2.1944933241989111E-5</v>
      </c>
      <c r="T30" s="13">
        <v>1</v>
      </c>
      <c r="U30" s="13">
        <f t="shared" si="9"/>
        <v>2.1944933241989111E-5</v>
      </c>
      <c r="V30" s="100">
        <v>13166.5</v>
      </c>
      <c r="AA30" s="10"/>
      <c r="AB30" s="10"/>
    </row>
    <row r="31" spans="1:28">
      <c r="A31" s="10" t="s">
        <v>187</v>
      </c>
      <c r="B31" s="5" t="s">
        <v>40</v>
      </c>
      <c r="C31" s="5">
        <v>50099.588900000002</v>
      </c>
      <c r="D31" s="100"/>
      <c r="E31" s="13">
        <f t="shared" si="2"/>
        <v>13173.916401113691</v>
      </c>
      <c r="F31" s="101">
        <f>ROUND(2*E31,0)/2-0.5</f>
        <v>13173.5</v>
      </c>
      <c r="G31" s="13">
        <f t="shared" si="3"/>
        <v>0.17362265000701882</v>
      </c>
      <c r="H31" s="13"/>
      <c r="I31" s="13"/>
      <c r="J31" s="13">
        <f t="shared" si="4"/>
        <v>0.17362265000701882</v>
      </c>
      <c r="K31" s="13"/>
      <c r="L31" s="13"/>
      <c r="M31" s="13"/>
      <c r="N31" s="13"/>
      <c r="O31" s="13">
        <f t="shared" ca="1" si="5"/>
        <v>0.10895501878613947</v>
      </c>
      <c r="P31" s="13">
        <f t="shared" si="6"/>
        <v>0.17932256089988285</v>
      </c>
      <c r="Q31" s="15">
        <f t="shared" si="7"/>
        <v>35081.088900000002</v>
      </c>
      <c r="S31" s="13">
        <f t="shared" si="8"/>
        <v>3.2488984186590086E-5</v>
      </c>
      <c r="T31" s="13">
        <v>1</v>
      </c>
      <c r="U31" s="13">
        <f t="shared" si="9"/>
        <v>3.2488984186590086E-5</v>
      </c>
      <c r="V31" s="100">
        <v>13173.5</v>
      </c>
      <c r="AA31" s="10"/>
      <c r="AB31" s="10"/>
    </row>
    <row r="32" spans="1:28">
      <c r="A32" s="16"/>
      <c r="B32" s="14"/>
      <c r="C32" s="17"/>
      <c r="D32" s="17"/>
      <c r="E32" s="13"/>
      <c r="F32" s="13"/>
      <c r="G32" s="13"/>
      <c r="H32" s="13"/>
      <c r="I32" s="13"/>
      <c r="K32" s="13"/>
      <c r="L32" s="13"/>
      <c r="M32" s="13"/>
      <c r="N32" s="13"/>
      <c r="O32" s="13"/>
      <c r="P32" s="13"/>
      <c r="Q32" s="103"/>
      <c r="AA32" s="10"/>
      <c r="AB32" s="10"/>
    </row>
    <row r="33" spans="1:17">
      <c r="A33" s="16"/>
      <c r="B33" s="14"/>
      <c r="C33" s="22"/>
      <c r="D33" s="22"/>
      <c r="E33" s="13"/>
      <c r="F33" s="13"/>
      <c r="G33" s="13"/>
      <c r="H33" s="13"/>
      <c r="I33" s="13"/>
      <c r="K33" s="13"/>
      <c r="L33" s="13"/>
      <c r="M33" s="13"/>
      <c r="N33" s="13"/>
      <c r="O33" s="13"/>
      <c r="P33" s="13"/>
      <c r="Q33" s="103"/>
    </row>
    <row r="34" spans="1:17">
      <c r="A34" s="16"/>
      <c r="B34" s="14"/>
      <c r="C34" s="22"/>
      <c r="D34" s="22"/>
      <c r="E34" s="13"/>
      <c r="F34" s="13"/>
      <c r="G34" s="13"/>
      <c r="H34" s="13"/>
      <c r="I34" s="13"/>
      <c r="K34" s="13"/>
      <c r="L34" s="13"/>
      <c r="M34" s="13"/>
      <c r="N34" s="13"/>
      <c r="O34" s="13"/>
      <c r="P34" s="13"/>
      <c r="Q34" s="103"/>
    </row>
    <row r="35" spans="1:17">
      <c r="A35" s="12"/>
      <c r="B35" s="18"/>
      <c r="C35" s="17"/>
      <c r="D35" s="17"/>
      <c r="E35" s="13"/>
      <c r="F35" s="13"/>
      <c r="G35" s="13"/>
      <c r="H35" s="13"/>
      <c r="I35" s="13"/>
      <c r="K35" s="13"/>
      <c r="L35" s="13"/>
      <c r="M35" s="13"/>
      <c r="N35" s="13"/>
      <c r="O35" s="13"/>
      <c r="P35" s="13"/>
      <c r="Q35" s="103"/>
    </row>
    <row r="36" spans="1:17">
      <c r="A36" s="16"/>
      <c r="B36" s="14"/>
      <c r="C36" s="17"/>
      <c r="D36" s="17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03"/>
    </row>
    <row r="37" spans="1:17">
      <c r="A37" s="12"/>
      <c r="B37" s="19"/>
      <c r="C37" s="22"/>
      <c r="D37" s="22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03"/>
    </row>
    <row r="38" spans="1:17">
      <c r="A38" s="37"/>
      <c r="B38" s="38"/>
      <c r="C38" s="39"/>
      <c r="D38" s="39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03"/>
    </row>
    <row r="39" spans="1:17">
      <c r="A39" s="12"/>
      <c r="B39" s="45"/>
      <c r="C39" s="12"/>
      <c r="D39" s="12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03"/>
    </row>
    <row r="40" spans="1:17">
      <c r="A40" s="93"/>
      <c r="B40" s="94"/>
      <c r="C40" s="93"/>
      <c r="D40" s="9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03"/>
    </row>
    <row r="41" spans="1:17">
      <c r="A41" s="95"/>
      <c r="B41" s="96"/>
      <c r="C41" s="97"/>
      <c r="D41" s="97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03"/>
    </row>
    <row r="42" spans="1:17">
      <c r="A42" s="98"/>
      <c r="B42" s="99"/>
      <c r="C42" s="98"/>
      <c r="D42" s="98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03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AB2244"/>
  <sheetViews>
    <sheetView workbookViewId="0"/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4" ht="21" thickBot="1">
      <c r="A1" s="1" t="s">
        <v>70</v>
      </c>
      <c r="W1" s="8" t="s">
        <v>13</v>
      </c>
      <c r="X1" s="8" t="s">
        <v>151</v>
      </c>
    </row>
    <row r="2" spans="1:24">
      <c r="A2" t="s">
        <v>28</v>
      </c>
      <c r="B2" s="21" t="s">
        <v>68</v>
      </c>
      <c r="W2">
        <v>-1000</v>
      </c>
      <c r="X2">
        <f t="shared" ref="X2:X17" si="0">+D$11+D$12*W2+D$13*W2^2</f>
        <v>3.0907598586403448E-2</v>
      </c>
    </row>
    <row r="3" spans="1:24" ht="13.5" thickBot="1">
      <c r="A3" s="102" t="s">
        <v>188</v>
      </c>
      <c r="C3" s="40"/>
      <c r="W3">
        <v>0</v>
      </c>
      <c r="X3">
        <f t="shared" si="0"/>
        <v>-8.173167454830061E-3</v>
      </c>
    </row>
    <row r="4" spans="1:24" ht="14.25" thickTop="1" thickBot="1">
      <c r="A4" s="7" t="s">
        <v>3</v>
      </c>
      <c r="C4" s="3">
        <v>29232.081999999999</v>
      </c>
      <c r="D4" s="4">
        <v>0.41620000000000001</v>
      </c>
      <c r="F4" s="42" t="str">
        <f>"F"&amp;E19</f>
        <v>F21</v>
      </c>
      <c r="G4" s="11" t="str">
        <f>"G"&amp;E19</f>
        <v>G21</v>
      </c>
      <c r="W4">
        <v>1000</v>
      </c>
      <c r="X4">
        <f t="shared" si="0"/>
        <v>-4.4199299960384138E-2</v>
      </c>
    </row>
    <row r="5" spans="1:24" ht="13.5" thickTop="1">
      <c r="W5">
        <v>2000</v>
      </c>
      <c r="X5">
        <f t="shared" si="0"/>
        <v>-7.7170798930258799E-2</v>
      </c>
    </row>
    <row r="6" spans="1:24">
      <c r="A6" s="7" t="s">
        <v>4</v>
      </c>
      <c r="W6">
        <v>3000</v>
      </c>
      <c r="X6">
        <f t="shared" si="0"/>
        <v>-0.10708766436445402</v>
      </c>
    </row>
    <row r="7" spans="1:24">
      <c r="A7" t="s">
        <v>5</v>
      </c>
      <c r="C7">
        <v>44606.591399999998</v>
      </c>
      <c r="D7" s="83" t="s">
        <v>154</v>
      </c>
      <c r="W7">
        <v>4000</v>
      </c>
      <c r="X7">
        <f t="shared" si="0"/>
        <v>-0.13394989626296983</v>
      </c>
    </row>
    <row r="8" spans="1:24">
      <c r="A8" t="s">
        <v>6</v>
      </c>
      <c r="C8">
        <v>0.4169601</v>
      </c>
      <c r="D8" s="83" t="s">
        <v>154</v>
      </c>
      <c r="W8">
        <v>5000</v>
      </c>
      <c r="X8">
        <f t="shared" si="0"/>
        <v>-0.15775749462580621</v>
      </c>
    </row>
    <row r="9" spans="1:24">
      <c r="A9" s="24" t="s">
        <v>71</v>
      </c>
      <c r="B9" s="25"/>
      <c r="C9" s="26">
        <v>8</v>
      </c>
      <c r="D9" s="25" t="s">
        <v>72</v>
      </c>
      <c r="E9" s="25"/>
      <c r="W9">
        <v>6000</v>
      </c>
      <c r="X9">
        <f t="shared" si="0"/>
        <v>-0.17851045945296318</v>
      </c>
    </row>
    <row r="10" spans="1:24" ht="13.5" thickBot="1">
      <c r="A10" s="25"/>
      <c r="B10" s="25"/>
      <c r="C10" s="6" t="s">
        <v>24</v>
      </c>
      <c r="D10" s="6" t="s">
        <v>25</v>
      </c>
      <c r="E10" s="25"/>
      <c r="W10">
        <v>7000</v>
      </c>
      <c r="X10">
        <f t="shared" si="0"/>
        <v>-0.19620879074444064</v>
      </c>
    </row>
    <row r="11" spans="1:24">
      <c r="A11" s="25" t="s">
        <v>19</v>
      </c>
      <c r="B11" s="25"/>
      <c r="C11" s="41">
        <f ca="1">INTERCEPT(INDIRECT($G$4):G951,INDIRECT($F$4):F951)</f>
        <v>-2.1661535346305008E-2</v>
      </c>
      <c r="D11" s="5">
        <f>+E11*F11</f>
        <v>-8.173167454830061E-3</v>
      </c>
      <c r="E11" s="77">
        <v>-8.173167454830061E-3</v>
      </c>
      <c r="F11">
        <v>1</v>
      </c>
      <c r="W11">
        <v>8000</v>
      </c>
      <c r="X11">
        <f t="shared" si="0"/>
        <v>-0.21085248850023874</v>
      </c>
    </row>
    <row r="12" spans="1:24">
      <c r="A12" s="25" t="s">
        <v>20</v>
      </c>
      <c r="B12" s="25"/>
      <c r="C12" s="41">
        <f ca="1">SLOPE(INDIRECT($G$4):G951,INDIRECT($F$4):F951)</f>
        <v>-1.8311408307899137E-5</v>
      </c>
      <c r="D12" s="5">
        <f>+E12*F12</f>
        <v>-3.7553449273393795E-5</v>
      </c>
      <c r="E12" s="78">
        <v>-0.37553449273393791</v>
      </c>
      <c r="F12">
        <v>1E-4</v>
      </c>
      <c r="W12">
        <v>9000</v>
      </c>
      <c r="X12">
        <f t="shared" si="0"/>
        <v>-0.22244155272035737</v>
      </c>
    </row>
    <row r="13" spans="1:24" ht="13.5" thickBot="1">
      <c r="A13" s="25" t="s">
        <v>23</v>
      </c>
      <c r="B13" s="25"/>
      <c r="C13" s="5" t="s">
        <v>17</v>
      </c>
      <c r="D13" s="5">
        <f>+E13*F13</f>
        <v>1.5273167678397135E-9</v>
      </c>
      <c r="E13" s="79">
        <v>0.15273167678397134</v>
      </c>
      <c r="F13">
        <v>1E-8</v>
      </c>
      <c r="W13">
        <v>10000</v>
      </c>
      <c r="X13">
        <f t="shared" si="0"/>
        <v>-0.23097598340479666</v>
      </c>
    </row>
    <row r="14" spans="1:24">
      <c r="A14" s="25"/>
      <c r="B14" s="25"/>
      <c r="C14" s="104" t="s">
        <v>189</v>
      </c>
      <c r="D14" s="25">
        <f>2*D13*365.24/C8</f>
        <v>2.675734087198161E-6</v>
      </c>
      <c r="E14" s="25">
        <f>SUM(S21:S320)</f>
        <v>9.2901775228771126E-4</v>
      </c>
      <c r="W14">
        <v>11000</v>
      </c>
      <c r="X14">
        <f t="shared" si="0"/>
        <v>-0.23645578055355643</v>
      </c>
    </row>
    <row r="15" spans="1:24">
      <c r="A15" s="27" t="s">
        <v>21</v>
      </c>
      <c r="B15" s="25"/>
      <c r="C15" s="28">
        <f ca="1">(C7+C11)+(C8+C12)*INT(MAX(F21:F3492))</f>
        <v>50099.360861371599</v>
      </c>
      <c r="D15" s="29" t="s">
        <v>73</v>
      </c>
      <c r="E15" s="30">
        <f ca="1">TODAY()+15018.5-B9/24</f>
        <v>60600.5</v>
      </c>
      <c r="W15">
        <v>12000</v>
      </c>
      <c r="X15">
        <f t="shared" si="0"/>
        <v>-0.23888094416663685</v>
      </c>
    </row>
    <row r="16" spans="1:24">
      <c r="A16" s="31" t="s">
        <v>7</v>
      </c>
      <c r="B16" s="25"/>
      <c r="C16" s="32">
        <f ca="1">+C8+C12</f>
        <v>0.41694178859169212</v>
      </c>
      <c r="D16" s="29" t="s">
        <v>74</v>
      </c>
      <c r="E16" s="30">
        <f ca="1">ROUND(2*(E15-C15)/C16,0)/2+1</f>
        <v>25187</v>
      </c>
      <c r="W16">
        <v>13000</v>
      </c>
      <c r="X16">
        <f t="shared" si="0"/>
        <v>-0.23825147424403775</v>
      </c>
    </row>
    <row r="17" spans="1:28" ht="13.5" thickBot="1">
      <c r="A17" s="29" t="s">
        <v>69</v>
      </c>
      <c r="B17" s="25"/>
      <c r="C17" s="25">
        <f>COUNT(C21:C2150)</f>
        <v>11</v>
      </c>
      <c r="D17" s="29" t="s">
        <v>75</v>
      </c>
      <c r="E17" s="33">
        <f ca="1">+C15+C16*E16-15018.5-C9/24</f>
        <v>45582.040357297214</v>
      </c>
      <c r="W17">
        <v>14000</v>
      </c>
      <c r="X17">
        <f t="shared" si="0"/>
        <v>-0.23456737078575934</v>
      </c>
    </row>
    <row r="18" spans="1:28" ht="14.25" thickTop="1" thickBot="1">
      <c r="A18" s="31" t="s">
        <v>8</v>
      </c>
      <c r="B18" s="25"/>
      <c r="C18" s="34">
        <f ca="1">+C15</f>
        <v>50099.360861371599</v>
      </c>
      <c r="D18" s="35">
        <f ca="1">+C16</f>
        <v>0.41694178859169212</v>
      </c>
      <c r="E18" s="36" t="s">
        <v>76</v>
      </c>
    </row>
    <row r="19" spans="1:28" ht="13.5" thickTop="1">
      <c r="A19" s="43" t="s">
        <v>78</v>
      </c>
      <c r="B19"/>
      <c r="E19" s="44">
        <v>21</v>
      </c>
    </row>
    <row r="20" spans="1:28" ht="15" thickBot="1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39</v>
      </c>
      <c r="J20" s="9" t="s">
        <v>63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  <c r="R20" s="80" t="s">
        <v>152</v>
      </c>
      <c r="S20" s="8" t="s">
        <v>155</v>
      </c>
      <c r="T20" s="8" t="s">
        <v>156</v>
      </c>
      <c r="U20" s="8" t="s">
        <v>157</v>
      </c>
    </row>
    <row r="21" spans="1:28">
      <c r="A21" s="10" t="s">
        <v>184</v>
      </c>
      <c r="B21" s="5" t="s">
        <v>42</v>
      </c>
      <c r="C21" s="5">
        <v>44603.670899999997</v>
      </c>
      <c r="D21" s="100"/>
      <c r="E21" s="13">
        <f t="shared" ref="E21:E31" si="1">+(C21-C$7)/C$8</f>
        <v>-7.0042673147866541</v>
      </c>
      <c r="F21" s="13">
        <f t="shared" ref="F21:F27" si="2">ROUND(2*E21,0)/2</f>
        <v>-7</v>
      </c>
      <c r="G21" s="13">
        <f t="shared" ref="G21:G31" si="3">+C21-(C$7+F21*C$8)</f>
        <v>-1.7793000006349757E-3</v>
      </c>
      <c r="H21" s="13"/>
      <c r="I21" s="13"/>
      <c r="J21" s="13">
        <f t="shared" ref="J21:J31" si="4">+G21</f>
        <v>-1.7793000006349757E-3</v>
      </c>
      <c r="K21" s="13"/>
      <c r="L21" s="13"/>
      <c r="M21" s="13"/>
      <c r="N21" s="13"/>
      <c r="O21" s="13">
        <f t="shared" ref="O21:O31" ca="1" si="5">+C$11+C$12*$F21</f>
        <v>-2.1533355488149716E-2</v>
      </c>
      <c r="P21" s="13">
        <f t="shared" ref="P21:P31" si="6">D$11+D$12*F21+D$13*F21^2</f>
        <v>-7.9102184713946803E-3</v>
      </c>
      <c r="Q21" s="15">
        <f t="shared" ref="Q21:Q31" si="7">+C21-15018.5</f>
        <v>29585.170899999997</v>
      </c>
      <c r="S21" s="13">
        <f t="shared" ref="S21:S31" si="8">+(P21-G21)^2</f>
        <v>3.7588161295102518E-5</v>
      </c>
      <c r="T21" s="13">
        <v>1</v>
      </c>
      <c r="U21" s="13">
        <f t="shared" ref="U21:U31" si="9">T21*S21</f>
        <v>3.7588161295102518E-5</v>
      </c>
      <c r="V21" s="100">
        <v>-7</v>
      </c>
    </row>
    <row r="22" spans="1:28">
      <c r="A22" s="10" t="s">
        <v>184</v>
      </c>
      <c r="B22" s="5" t="s">
        <v>40</v>
      </c>
      <c r="C22" s="5">
        <v>44604.714599999999</v>
      </c>
      <c r="D22" s="100"/>
      <c r="E22" s="13">
        <f t="shared" si="1"/>
        <v>-4.5011501100421452</v>
      </c>
      <c r="F22" s="13">
        <f t="shared" si="2"/>
        <v>-4.5</v>
      </c>
      <c r="G22" s="13">
        <f t="shared" si="3"/>
        <v>-4.7954999899957329E-4</v>
      </c>
      <c r="H22" s="13"/>
      <c r="I22" s="13"/>
      <c r="J22" s="13">
        <f t="shared" si="4"/>
        <v>-4.7954999899957329E-4</v>
      </c>
      <c r="K22" s="13"/>
      <c r="L22" s="13"/>
      <c r="M22" s="13"/>
      <c r="N22" s="13"/>
      <c r="O22" s="13">
        <f t="shared" ca="1" si="5"/>
        <v>-2.1579134008919462E-2</v>
      </c>
      <c r="P22" s="13">
        <f t="shared" si="6"/>
        <v>-8.0041460049352399E-3</v>
      </c>
      <c r="Q22" s="15">
        <f t="shared" si="7"/>
        <v>29586.214599999999</v>
      </c>
      <c r="S22" s="13">
        <f t="shared" si="8"/>
        <v>5.6619545052542984E-5</v>
      </c>
      <c r="T22" s="13">
        <v>1</v>
      </c>
      <c r="U22" s="13">
        <f t="shared" si="9"/>
        <v>5.6619545052542984E-5</v>
      </c>
      <c r="V22" s="100">
        <v>-4.5</v>
      </c>
    </row>
    <row r="23" spans="1:28">
      <c r="A23" s="10" t="s">
        <v>184</v>
      </c>
      <c r="B23" s="5" t="s">
        <v>42</v>
      </c>
      <c r="C23" s="5">
        <v>44606.589399999997</v>
      </c>
      <c r="D23" s="100"/>
      <c r="E23" s="13">
        <f t="shared" si="1"/>
        <v>-4.796622027880974E-3</v>
      </c>
      <c r="F23" s="13">
        <f t="shared" si="2"/>
        <v>0</v>
      </c>
      <c r="G23" s="13">
        <f t="shared" si="3"/>
        <v>-2.0000000004074536E-3</v>
      </c>
      <c r="H23" s="13"/>
      <c r="I23" s="13"/>
      <c r="J23" s="13">
        <f t="shared" si="4"/>
        <v>-2.0000000004074536E-3</v>
      </c>
      <c r="K23" s="13"/>
      <c r="L23" s="13"/>
      <c r="M23" s="13"/>
      <c r="N23" s="13"/>
      <c r="O23" s="13">
        <f t="shared" ca="1" si="5"/>
        <v>-2.1661535346305008E-2</v>
      </c>
      <c r="P23" s="13">
        <f t="shared" si="6"/>
        <v>-8.173167454830061E-3</v>
      </c>
      <c r="Q23" s="15">
        <f t="shared" si="7"/>
        <v>29588.089399999997</v>
      </c>
      <c r="S23" s="13">
        <f t="shared" si="8"/>
        <v>3.8107996420342496E-5</v>
      </c>
      <c r="T23" s="13">
        <v>1</v>
      </c>
      <c r="U23" s="13">
        <f t="shared" si="9"/>
        <v>3.8107996420342496E-5</v>
      </c>
      <c r="V23" s="100">
        <v>0</v>
      </c>
    </row>
    <row r="24" spans="1:28">
      <c r="A24" s="10" t="s">
        <v>184</v>
      </c>
      <c r="B24" s="5" t="s">
        <v>40</v>
      </c>
      <c r="C24" s="5">
        <v>44607.632799999999</v>
      </c>
      <c r="D24" s="100"/>
      <c r="E24" s="13">
        <f t="shared" si="1"/>
        <v>2.4976010894133176</v>
      </c>
      <c r="F24" s="13">
        <f t="shared" si="2"/>
        <v>2.5</v>
      </c>
      <c r="G24" s="13">
        <f t="shared" si="3"/>
        <v>-1.0002499984693713E-3</v>
      </c>
      <c r="H24" s="13"/>
      <c r="I24" s="13"/>
      <c r="J24" s="13">
        <f t="shared" si="4"/>
        <v>-1.0002499984693713E-3</v>
      </c>
      <c r="K24" s="13"/>
      <c r="L24" s="13"/>
      <c r="M24" s="13"/>
      <c r="N24" s="13"/>
      <c r="O24" s="13">
        <f t="shared" ca="1" si="5"/>
        <v>-2.1707313867074755E-2</v>
      </c>
      <c r="P24" s="13">
        <f t="shared" si="6"/>
        <v>-8.2670415322837476E-3</v>
      </c>
      <c r="Q24" s="15">
        <f t="shared" si="7"/>
        <v>29589.132799999999</v>
      </c>
      <c r="S24" s="13">
        <f t="shared" si="8"/>
        <v>5.2806259195916292E-5</v>
      </c>
      <c r="T24" s="13">
        <v>1</v>
      </c>
      <c r="U24" s="13">
        <f t="shared" si="9"/>
        <v>5.2806259195916292E-5</v>
      </c>
      <c r="V24" s="100">
        <v>2.5</v>
      </c>
    </row>
    <row r="25" spans="1:28">
      <c r="A25" s="10" t="s">
        <v>185</v>
      </c>
      <c r="B25" s="5" t="s">
        <v>40</v>
      </c>
      <c r="C25" s="5">
        <v>45298.874499999998</v>
      </c>
      <c r="D25" s="100"/>
      <c r="E25" s="13">
        <f t="shared" si="1"/>
        <v>1660.310183156615</v>
      </c>
      <c r="F25" s="13">
        <f t="shared" si="2"/>
        <v>1660.5</v>
      </c>
      <c r="G25" s="13">
        <f t="shared" si="3"/>
        <v>-7.9146049996779766E-2</v>
      </c>
      <c r="H25" s="13"/>
      <c r="I25" s="13"/>
      <c r="J25" s="13">
        <f t="shared" si="4"/>
        <v>-7.9146049996779766E-2</v>
      </c>
      <c r="K25" s="13"/>
      <c r="L25" s="13"/>
      <c r="M25" s="13"/>
      <c r="N25" s="13"/>
      <c r="O25" s="13">
        <f t="shared" ca="1" si="5"/>
        <v>-5.2067628841571525E-2</v>
      </c>
      <c r="P25" s="13">
        <f t="shared" si="6"/>
        <v>-6.6319460160177535E-2</v>
      </c>
      <c r="Q25" s="15">
        <f t="shared" si="7"/>
        <v>30280.374499999998</v>
      </c>
      <c r="S25" s="13">
        <f t="shared" si="8"/>
        <v>1.6452140683642766E-4</v>
      </c>
      <c r="T25" s="13">
        <v>1</v>
      </c>
      <c r="U25" s="13">
        <f t="shared" si="9"/>
        <v>1.6452140683642766E-4</v>
      </c>
      <c r="V25" s="100">
        <v>1660.5</v>
      </c>
    </row>
    <row r="26" spans="1:28">
      <c r="A26" s="10" t="s">
        <v>185</v>
      </c>
      <c r="B26" s="5" t="s">
        <v>42</v>
      </c>
      <c r="C26" s="5">
        <v>45299.917000000001</v>
      </c>
      <c r="D26" s="100"/>
      <c r="E26" s="13">
        <f t="shared" si="1"/>
        <v>1662.8104223881464</v>
      </c>
      <c r="F26" s="13">
        <f t="shared" si="2"/>
        <v>1663</v>
      </c>
      <c r="G26" s="13">
        <f t="shared" si="3"/>
        <v>-7.9046299993933644E-2</v>
      </c>
      <c r="H26" s="13"/>
      <c r="I26" s="13"/>
      <c r="J26" s="13">
        <f t="shared" si="4"/>
        <v>-7.9046299993933644E-2</v>
      </c>
      <c r="K26" s="13"/>
      <c r="L26" s="13"/>
      <c r="M26" s="13"/>
      <c r="N26" s="13"/>
      <c r="O26" s="13">
        <f t="shared" ca="1" si="5"/>
        <v>-5.2113407362341269E-2</v>
      </c>
      <c r="P26" s="13">
        <f t="shared" si="6"/>
        <v>-6.6400653690166234E-2</v>
      </c>
      <c r="Q26" s="15">
        <f t="shared" si="7"/>
        <v>30281.417000000001</v>
      </c>
      <c r="S26" s="13">
        <f t="shared" si="8"/>
        <v>1.5991237043998637E-4</v>
      </c>
      <c r="T26" s="13">
        <v>1</v>
      </c>
      <c r="U26" s="13">
        <f t="shared" si="9"/>
        <v>1.5991237043998637E-4</v>
      </c>
      <c r="V26" s="100">
        <v>1663</v>
      </c>
    </row>
    <row r="27" spans="1:28">
      <c r="A27" s="10" t="s">
        <v>185</v>
      </c>
      <c r="B27" s="5" t="s">
        <v>40</v>
      </c>
      <c r="C27" s="5">
        <v>45300.959900000002</v>
      </c>
      <c r="D27" s="100"/>
      <c r="E27" s="13">
        <f t="shared" si="1"/>
        <v>1665.3116209440764</v>
      </c>
      <c r="F27" s="13">
        <f t="shared" si="2"/>
        <v>1665.5</v>
      </c>
      <c r="G27" s="13">
        <f t="shared" si="3"/>
        <v>-7.8546549993916415E-2</v>
      </c>
      <c r="H27" s="13"/>
      <c r="I27" s="13"/>
      <c r="J27" s="13">
        <f t="shared" si="4"/>
        <v>-7.8546549993916415E-2</v>
      </c>
      <c r="K27" s="13"/>
      <c r="L27" s="13"/>
      <c r="M27" s="13"/>
      <c r="N27" s="13"/>
      <c r="O27" s="13">
        <f t="shared" ca="1" si="5"/>
        <v>-5.2159185883111026E-2</v>
      </c>
      <c r="P27" s="13">
        <f t="shared" si="6"/>
        <v>-6.6481828128695325E-2</v>
      </c>
      <c r="Q27" s="15">
        <f t="shared" si="7"/>
        <v>30282.459900000002</v>
      </c>
      <c r="S27" s="13">
        <f t="shared" si="8"/>
        <v>1.4555751368514386E-4</v>
      </c>
      <c r="T27" s="13">
        <v>1</v>
      </c>
      <c r="U27" s="13">
        <f t="shared" si="9"/>
        <v>1.4555751368514386E-4</v>
      </c>
      <c r="V27" s="100">
        <v>1665.5</v>
      </c>
    </row>
    <row r="28" spans="1:28">
      <c r="A28" s="10" t="s">
        <v>186</v>
      </c>
      <c r="B28" s="5" t="s">
        <v>40</v>
      </c>
      <c r="C28" s="5">
        <v>48602.102599999998</v>
      </c>
      <c r="D28" s="100"/>
      <c r="E28" s="13">
        <f t="shared" si="1"/>
        <v>9582.4785153303656</v>
      </c>
      <c r="F28" s="13">
        <f>ROUND(2*E28,0)/2+0.5</f>
        <v>9583</v>
      </c>
      <c r="G28" s="13">
        <f t="shared" si="3"/>
        <v>-0.21743830000195885</v>
      </c>
      <c r="H28" s="13"/>
      <c r="I28" s="13"/>
      <c r="J28" s="13">
        <f t="shared" si="4"/>
        <v>-0.21743830000195885</v>
      </c>
      <c r="K28" s="13"/>
      <c r="L28" s="13"/>
      <c r="M28" s="13"/>
      <c r="N28" s="13"/>
      <c r="O28" s="13">
        <f t="shared" ca="1" si="5"/>
        <v>-0.19713976116090243</v>
      </c>
      <c r="P28" s="13">
        <f t="shared" si="6"/>
        <v>-0.22778843331613177</v>
      </c>
      <c r="Q28" s="15">
        <f t="shared" si="7"/>
        <v>33583.602599999998</v>
      </c>
      <c r="S28" s="13">
        <f t="shared" si="8"/>
        <v>1.0712525962115213E-4</v>
      </c>
      <c r="T28" s="13">
        <v>1</v>
      </c>
      <c r="U28" s="13">
        <f t="shared" si="9"/>
        <v>1.0712525962115213E-4</v>
      </c>
      <c r="V28" s="100">
        <v>9582.5</v>
      </c>
    </row>
    <row r="29" spans="1:28">
      <c r="A29" s="10" t="s">
        <v>186</v>
      </c>
      <c r="B29" s="5" t="s">
        <v>42</v>
      </c>
      <c r="C29" s="5">
        <v>48603.145199999999</v>
      </c>
      <c r="D29" s="100"/>
      <c r="E29" s="13">
        <f t="shared" si="1"/>
        <v>9584.9789943929918</v>
      </c>
      <c r="F29" s="13">
        <f>ROUND(2*E29,0)/2+0.5</f>
        <v>9585.5</v>
      </c>
      <c r="G29" s="13">
        <f t="shared" si="3"/>
        <v>-0.21723855000163894</v>
      </c>
      <c r="H29" s="13"/>
      <c r="I29" s="13"/>
      <c r="J29" s="13">
        <f t="shared" si="4"/>
        <v>-0.21723855000163894</v>
      </c>
      <c r="K29" s="13"/>
      <c r="L29" s="13"/>
      <c r="M29" s="13"/>
      <c r="N29" s="13"/>
      <c r="O29" s="13">
        <f t="shared" ca="1" si="5"/>
        <v>-0.19718553968167218</v>
      </c>
      <c r="P29" s="13">
        <f t="shared" si="6"/>
        <v>-0.22780912601065439</v>
      </c>
      <c r="Q29" s="15">
        <f t="shared" si="7"/>
        <v>33584.645199999999</v>
      </c>
      <c r="S29" s="13">
        <f t="shared" si="8"/>
        <v>1.1173707716237307E-4</v>
      </c>
      <c r="T29" s="13">
        <v>1</v>
      </c>
      <c r="U29" s="13">
        <f t="shared" si="9"/>
        <v>1.1173707716237307E-4</v>
      </c>
      <c r="V29" s="100">
        <v>9585</v>
      </c>
    </row>
    <row r="30" spans="1:28">
      <c r="A30" s="10" t="s">
        <v>187</v>
      </c>
      <c r="B30" s="5" t="s">
        <v>40</v>
      </c>
      <c r="C30" s="5">
        <v>50096.670700000002</v>
      </c>
      <c r="D30" s="100"/>
      <c r="E30" s="13">
        <f t="shared" si="1"/>
        <v>13166.917649914236</v>
      </c>
      <c r="F30" s="13">
        <f>ROUND(2*E30,0)/2+0.5</f>
        <v>13167.5</v>
      </c>
      <c r="G30" s="13">
        <f t="shared" si="3"/>
        <v>-0.24281674999656389</v>
      </c>
      <c r="H30" s="13"/>
      <c r="I30" s="13"/>
      <c r="J30" s="13">
        <f t="shared" si="4"/>
        <v>-0.24281674999656389</v>
      </c>
      <c r="K30" s="13"/>
      <c r="L30" s="13"/>
      <c r="M30" s="13"/>
      <c r="N30" s="13"/>
      <c r="O30" s="13">
        <f t="shared" ca="1" si="5"/>
        <v>-0.26277700424056688</v>
      </c>
      <c r="P30" s="13">
        <f t="shared" si="6"/>
        <v>-0.23784736169232157</v>
      </c>
      <c r="Q30" s="15">
        <f t="shared" si="7"/>
        <v>35078.170700000002</v>
      </c>
      <c r="S30" s="13">
        <f t="shared" si="8"/>
        <v>2.4694820118340333E-5</v>
      </c>
      <c r="T30" s="13">
        <v>1</v>
      </c>
      <c r="U30" s="13">
        <f t="shared" si="9"/>
        <v>2.4694820118340333E-5</v>
      </c>
      <c r="V30" s="100">
        <v>13166.5</v>
      </c>
      <c r="AA30" s="10"/>
      <c r="AB30" s="10"/>
    </row>
    <row r="31" spans="1:28">
      <c r="A31" s="10" t="s">
        <v>187</v>
      </c>
      <c r="B31" s="5" t="s">
        <v>40</v>
      </c>
      <c r="C31" s="5">
        <v>50099.588900000002</v>
      </c>
      <c r="D31" s="100"/>
      <c r="E31" s="13">
        <f t="shared" si="1"/>
        <v>13173.916401113691</v>
      </c>
      <c r="F31" s="13">
        <f>ROUND(2*E31,0)/2+0.5</f>
        <v>13174.5</v>
      </c>
      <c r="G31" s="13">
        <f t="shared" si="3"/>
        <v>-0.24333744999603368</v>
      </c>
      <c r="H31" s="13"/>
      <c r="I31" s="13"/>
      <c r="J31" s="13">
        <f t="shared" si="4"/>
        <v>-0.24333744999603368</v>
      </c>
      <c r="K31" s="13"/>
      <c r="L31" s="13"/>
      <c r="M31" s="13"/>
      <c r="N31" s="13"/>
      <c r="O31" s="13">
        <f t="shared" ca="1" si="5"/>
        <v>-0.26290518409872221</v>
      </c>
      <c r="P31" s="13">
        <f t="shared" si="6"/>
        <v>-0.23782860778914633</v>
      </c>
      <c r="Q31" s="15">
        <f t="shared" si="7"/>
        <v>35081.088900000002</v>
      </c>
      <c r="S31" s="13">
        <f t="shared" si="8"/>
        <v>3.0347342460383537E-5</v>
      </c>
      <c r="T31" s="13">
        <v>1</v>
      </c>
      <c r="U31" s="13">
        <f t="shared" si="9"/>
        <v>3.0347342460383537E-5</v>
      </c>
      <c r="V31" s="100">
        <v>13173.5</v>
      </c>
      <c r="AA31" s="10"/>
      <c r="AB31" s="10"/>
    </row>
    <row r="32" spans="1:28">
      <c r="A32" s="16"/>
      <c r="B32" s="14"/>
      <c r="C32" s="17"/>
      <c r="D32" s="17"/>
      <c r="E32" s="13"/>
      <c r="F32" s="13"/>
      <c r="G32" s="13"/>
      <c r="H32" s="13"/>
      <c r="I32" s="13"/>
      <c r="K32" s="13"/>
      <c r="L32" s="13"/>
      <c r="M32" s="13"/>
      <c r="N32" s="13"/>
      <c r="O32" s="13"/>
      <c r="P32" s="13"/>
      <c r="Q32" s="103"/>
      <c r="AA32" s="10"/>
      <c r="AB32" s="10"/>
    </row>
    <row r="33" spans="1:17">
      <c r="A33" s="16"/>
      <c r="B33" s="14"/>
      <c r="C33" s="22"/>
      <c r="D33" s="22"/>
      <c r="E33" s="13"/>
      <c r="F33" s="13"/>
      <c r="G33" s="13"/>
      <c r="H33" s="13"/>
      <c r="I33" s="13"/>
      <c r="K33" s="13"/>
      <c r="L33" s="13"/>
      <c r="M33" s="13"/>
      <c r="N33" s="13"/>
      <c r="O33" s="13"/>
      <c r="P33" s="13"/>
      <c r="Q33" s="103"/>
    </row>
    <row r="34" spans="1:17">
      <c r="A34" s="16"/>
      <c r="B34" s="14"/>
      <c r="C34" s="22"/>
      <c r="D34" s="22"/>
      <c r="E34" s="13"/>
      <c r="F34" s="13"/>
      <c r="G34" s="13"/>
      <c r="H34" s="13"/>
      <c r="I34" s="13"/>
      <c r="K34" s="13"/>
      <c r="L34" s="13"/>
      <c r="M34" s="13"/>
      <c r="N34" s="13"/>
      <c r="O34" s="13"/>
      <c r="P34" s="13"/>
      <c r="Q34" s="103"/>
    </row>
    <row r="35" spans="1:17">
      <c r="A35" s="12"/>
      <c r="B35" s="18"/>
      <c r="C35" s="17"/>
      <c r="D35" s="17"/>
      <c r="E35" s="13"/>
      <c r="F35" s="13"/>
      <c r="G35" s="13"/>
      <c r="H35" s="13"/>
      <c r="I35" s="13"/>
      <c r="K35" s="13"/>
      <c r="L35" s="13"/>
      <c r="M35" s="13"/>
      <c r="N35" s="13"/>
      <c r="O35" s="13"/>
      <c r="P35" s="13"/>
      <c r="Q35" s="103"/>
    </row>
    <row r="36" spans="1:17">
      <c r="A36" s="16"/>
      <c r="B36" s="14"/>
      <c r="C36" s="17"/>
      <c r="D36" s="17"/>
      <c r="E36" s="13"/>
      <c r="F36" s="13"/>
      <c r="G36" s="13"/>
      <c r="H36" s="13"/>
      <c r="I36" s="13"/>
      <c r="K36" s="13"/>
      <c r="L36" s="13"/>
      <c r="M36" s="13"/>
      <c r="N36" s="13"/>
      <c r="O36" s="13"/>
      <c r="P36" s="13"/>
      <c r="Q36" s="103"/>
    </row>
    <row r="37" spans="1:17">
      <c r="A37" s="12"/>
      <c r="B37" s="19"/>
      <c r="C37" s="22"/>
      <c r="D37" s="22"/>
      <c r="E37" s="13"/>
      <c r="F37" s="13"/>
      <c r="G37" s="13"/>
      <c r="H37" s="13"/>
      <c r="I37" s="13"/>
      <c r="K37" s="13"/>
      <c r="L37" s="13"/>
      <c r="M37" s="13"/>
      <c r="N37" s="13"/>
      <c r="O37" s="13"/>
      <c r="P37" s="13"/>
      <c r="Q37" s="103"/>
    </row>
    <row r="38" spans="1:17">
      <c r="A38" s="37"/>
      <c r="B38" s="38"/>
      <c r="C38" s="39"/>
      <c r="D38" s="39"/>
      <c r="E38" s="13"/>
      <c r="F38" s="13"/>
      <c r="G38" s="13"/>
      <c r="H38" s="13"/>
      <c r="I38" s="13"/>
      <c r="K38" s="13"/>
      <c r="L38" s="13"/>
      <c r="M38" s="13"/>
      <c r="N38" s="13"/>
      <c r="O38" s="13"/>
      <c r="P38" s="13"/>
      <c r="Q38" s="103"/>
    </row>
    <row r="39" spans="1:17">
      <c r="A39" s="12"/>
      <c r="B39" s="45"/>
      <c r="C39" s="12"/>
      <c r="D39" s="12"/>
      <c r="E39" s="13"/>
      <c r="F39" s="13"/>
      <c r="G39" s="13"/>
      <c r="H39" s="13"/>
      <c r="I39" s="13"/>
      <c r="K39" s="13"/>
      <c r="L39" s="13"/>
      <c r="M39" s="13"/>
      <c r="N39" s="13"/>
      <c r="O39" s="13"/>
      <c r="P39" s="13"/>
      <c r="Q39" s="103"/>
    </row>
    <row r="40" spans="1:17">
      <c r="A40" s="93"/>
      <c r="B40" s="94"/>
      <c r="C40" s="93"/>
      <c r="D40" s="93"/>
      <c r="E40" s="13"/>
      <c r="F40" s="13"/>
      <c r="G40" s="13"/>
      <c r="H40" s="13"/>
      <c r="I40" s="13"/>
      <c r="K40" s="13"/>
      <c r="L40" s="13"/>
      <c r="M40" s="13"/>
      <c r="N40" s="13"/>
      <c r="O40" s="13"/>
      <c r="P40" s="13"/>
      <c r="Q40" s="103"/>
    </row>
    <row r="41" spans="1:17">
      <c r="A41" s="95"/>
      <c r="B41" s="96"/>
      <c r="C41" s="97"/>
      <c r="D41" s="97"/>
      <c r="E41" s="13"/>
      <c r="F41" s="13"/>
      <c r="G41" s="13"/>
      <c r="H41" s="13"/>
      <c r="I41" s="13"/>
      <c r="K41" s="13"/>
      <c r="L41" s="13"/>
      <c r="M41" s="13"/>
      <c r="N41" s="13"/>
      <c r="O41" s="13"/>
      <c r="P41" s="13"/>
      <c r="Q41" s="103"/>
    </row>
    <row r="42" spans="1:17">
      <c r="A42" s="98"/>
      <c r="B42" s="99"/>
      <c r="C42" s="98"/>
      <c r="D42" s="98"/>
      <c r="E42" s="13"/>
      <c r="F42" s="13"/>
      <c r="G42" s="13"/>
      <c r="H42" s="13"/>
      <c r="I42" s="13"/>
      <c r="K42" s="13"/>
      <c r="L42" s="13"/>
      <c r="M42" s="13"/>
      <c r="N42" s="13"/>
      <c r="O42" s="13"/>
      <c r="P42" s="13"/>
      <c r="Q42" s="103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808"/>
  <sheetViews>
    <sheetView topLeftCell="A25" workbookViewId="0">
      <selection activeCell="A44" sqref="A44:D53"/>
    </sheetView>
  </sheetViews>
  <sheetFormatPr defaultRowHeight="12.75"/>
  <cols>
    <col min="1" max="1" width="19.7109375" style="10" customWidth="1"/>
    <col min="2" max="2" width="4.42578125" style="25" customWidth="1"/>
    <col min="3" max="3" width="12.7109375" style="10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0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113" t="s">
        <v>191</v>
      </c>
      <c r="I1" s="114" t="s">
        <v>95</v>
      </c>
      <c r="J1" s="115" t="s">
        <v>56</v>
      </c>
    </row>
    <row r="2" spans="1:16">
      <c r="I2" s="116" t="s">
        <v>106</v>
      </c>
      <c r="J2" s="117" t="s">
        <v>182</v>
      </c>
    </row>
    <row r="3" spans="1:16">
      <c r="A3" s="118" t="s">
        <v>192</v>
      </c>
      <c r="I3" s="116" t="s">
        <v>110</v>
      </c>
      <c r="J3" s="117" t="s">
        <v>193</v>
      </c>
    </row>
    <row r="4" spans="1:16">
      <c r="I4" s="116" t="s">
        <v>125</v>
      </c>
      <c r="J4" s="117" t="s">
        <v>193</v>
      </c>
    </row>
    <row r="5" spans="1:16" ht="13.5" thickBot="1">
      <c r="I5" s="119" t="s">
        <v>148</v>
      </c>
      <c r="J5" s="120" t="s">
        <v>46</v>
      </c>
    </row>
    <row r="10" spans="1:16" ht="13.5" thickBot="1"/>
    <row r="11" spans="1:16" ht="12.75" customHeight="1" thickBot="1">
      <c r="A11" s="10" t="str">
        <f t="shared" ref="A11:A53" si="0">P11</f>
        <v> AC 6 </v>
      </c>
      <c r="B11" s="5" t="str">
        <f t="shared" ref="B11:B53" si="1">IF(H11=INT(H11),"I","II")</f>
        <v>I</v>
      </c>
      <c r="C11" s="10">
        <f t="shared" ref="C11:C53" si="2">1*G11</f>
        <v>29232.081999999999</v>
      </c>
      <c r="D11" s="25" t="str">
        <f t="shared" ref="D11:D53" si="3">VLOOKUP(F11,I$1:J$5,2,FALSE)</f>
        <v>vis</v>
      </c>
      <c r="E11" s="121">
        <f>VLOOKUP(C11,'Active 1'!C$21:E$965,3,FALSE)</f>
        <v>-36875.369167442252</v>
      </c>
      <c r="F11" s="5" t="s">
        <v>148</v>
      </c>
      <c r="G11" s="25" t="str">
        <f t="shared" ref="G11:G53" si="4">MID(I11,3,LEN(I11)-3)</f>
        <v>29232.082</v>
      </c>
      <c r="H11" s="10">
        <f t="shared" ref="H11:H53" si="5">1*K11</f>
        <v>0</v>
      </c>
      <c r="I11" s="122" t="s">
        <v>198</v>
      </c>
      <c r="J11" s="123" t="s">
        <v>199</v>
      </c>
      <c r="K11" s="122">
        <v>0</v>
      </c>
      <c r="L11" s="122" t="s">
        <v>200</v>
      </c>
      <c r="M11" s="123" t="s">
        <v>201</v>
      </c>
      <c r="N11" s="123"/>
      <c r="O11" s="124" t="s">
        <v>202</v>
      </c>
      <c r="P11" s="124" t="s">
        <v>203</v>
      </c>
    </row>
    <row r="12" spans="1:16" ht="12.75" customHeight="1" thickBot="1">
      <c r="A12" s="10" t="str">
        <f t="shared" si="0"/>
        <v> BBS 36 </v>
      </c>
      <c r="B12" s="5" t="str">
        <f t="shared" si="1"/>
        <v>I</v>
      </c>
      <c r="C12" s="10">
        <f t="shared" si="2"/>
        <v>43515.315000000002</v>
      </c>
      <c r="D12" s="25" t="str">
        <f t="shared" si="3"/>
        <v>vis</v>
      </c>
      <c r="E12" s="121">
        <f>VLOOKUP(C12,'Active 1'!C$21:E$965,3,FALSE)</f>
        <v>-2616.2635488918604</v>
      </c>
      <c r="F12" s="5" t="s">
        <v>148</v>
      </c>
      <c r="G12" s="25" t="str">
        <f t="shared" si="4"/>
        <v>43515.315</v>
      </c>
      <c r="H12" s="10">
        <f t="shared" si="5"/>
        <v>34318</v>
      </c>
      <c r="I12" s="122" t="s">
        <v>204</v>
      </c>
      <c r="J12" s="123" t="s">
        <v>205</v>
      </c>
      <c r="K12" s="122">
        <v>34318</v>
      </c>
      <c r="L12" s="122" t="s">
        <v>206</v>
      </c>
      <c r="M12" s="123" t="s">
        <v>201</v>
      </c>
      <c r="N12" s="123"/>
      <c r="O12" s="124" t="s">
        <v>207</v>
      </c>
      <c r="P12" s="124" t="s">
        <v>208</v>
      </c>
    </row>
    <row r="13" spans="1:16" ht="12.75" customHeight="1" thickBot="1">
      <c r="A13" s="10" t="str">
        <f t="shared" si="0"/>
        <v> BBS 36 </v>
      </c>
      <c r="B13" s="5" t="str">
        <f t="shared" si="1"/>
        <v>II</v>
      </c>
      <c r="C13" s="10">
        <f t="shared" si="2"/>
        <v>43544.296999999999</v>
      </c>
      <c r="D13" s="25" t="str">
        <f t="shared" si="3"/>
        <v>vis</v>
      </c>
      <c r="E13" s="121">
        <f>VLOOKUP(C13,'Active 1'!C$21:E$965,3,FALSE)</f>
        <v>-2546.7486569177045</v>
      </c>
      <c r="F13" s="5" t="s">
        <v>148</v>
      </c>
      <c r="G13" s="25" t="str">
        <f t="shared" si="4"/>
        <v>43544.297</v>
      </c>
      <c r="H13" s="10">
        <f t="shared" si="5"/>
        <v>34387.5</v>
      </c>
      <c r="I13" s="122" t="s">
        <v>209</v>
      </c>
      <c r="J13" s="123" t="s">
        <v>210</v>
      </c>
      <c r="K13" s="122">
        <v>34387.5</v>
      </c>
      <c r="L13" s="122" t="s">
        <v>211</v>
      </c>
      <c r="M13" s="123" t="s">
        <v>201</v>
      </c>
      <c r="N13" s="123"/>
      <c r="O13" s="124" t="s">
        <v>207</v>
      </c>
      <c r="P13" s="124" t="s">
        <v>208</v>
      </c>
    </row>
    <row r="14" spans="1:16" ht="12.75" customHeight="1" thickBot="1">
      <c r="A14" s="10" t="str">
        <f t="shared" si="0"/>
        <v> BBS 38 </v>
      </c>
      <c r="B14" s="5" t="str">
        <f t="shared" si="1"/>
        <v>I</v>
      </c>
      <c r="C14" s="10">
        <f t="shared" si="2"/>
        <v>43749.631000000001</v>
      </c>
      <c r="D14" s="25" t="str">
        <f t="shared" si="3"/>
        <v>vis</v>
      </c>
      <c r="E14" s="121">
        <f>VLOOKUP(C14,'Active 1'!C$21:E$965,3,FALSE)</f>
        <v>-2054.2439702631136</v>
      </c>
      <c r="F14" s="5" t="s">
        <v>148</v>
      </c>
      <c r="G14" s="25" t="str">
        <f t="shared" si="4"/>
        <v>43749.631</v>
      </c>
      <c r="H14" s="10">
        <f t="shared" si="5"/>
        <v>34881</v>
      </c>
      <c r="I14" s="122" t="s">
        <v>212</v>
      </c>
      <c r="J14" s="123" t="s">
        <v>213</v>
      </c>
      <c r="K14" s="122">
        <v>34881</v>
      </c>
      <c r="L14" s="122" t="s">
        <v>214</v>
      </c>
      <c r="M14" s="123" t="s">
        <v>201</v>
      </c>
      <c r="N14" s="123"/>
      <c r="O14" s="124" t="s">
        <v>207</v>
      </c>
      <c r="P14" s="124" t="s">
        <v>215</v>
      </c>
    </row>
    <row r="15" spans="1:16" ht="12.75" customHeight="1" thickBot="1">
      <c r="A15" s="10" t="str">
        <f t="shared" si="0"/>
        <v> BBS 39 </v>
      </c>
      <c r="B15" s="5" t="str">
        <f t="shared" si="1"/>
        <v>I</v>
      </c>
      <c r="C15" s="10">
        <f t="shared" si="2"/>
        <v>43764.646000000001</v>
      </c>
      <c r="D15" s="25" t="str">
        <f t="shared" si="3"/>
        <v>vis</v>
      </c>
      <c r="E15" s="121">
        <f>VLOOKUP(C15,'Active 1'!C$21:E$965,3,FALSE)</f>
        <v>-2018.229681981006</v>
      </c>
      <c r="F15" s="5" t="s">
        <v>148</v>
      </c>
      <c r="G15" s="25" t="str">
        <f t="shared" si="4"/>
        <v>43764.646</v>
      </c>
      <c r="H15" s="10">
        <f t="shared" si="5"/>
        <v>34917</v>
      </c>
      <c r="I15" s="122" t="s">
        <v>216</v>
      </c>
      <c r="J15" s="123" t="s">
        <v>217</v>
      </c>
      <c r="K15" s="122">
        <v>34917</v>
      </c>
      <c r="L15" s="122" t="s">
        <v>218</v>
      </c>
      <c r="M15" s="123" t="s">
        <v>201</v>
      </c>
      <c r="N15" s="123"/>
      <c r="O15" s="124" t="s">
        <v>207</v>
      </c>
      <c r="P15" s="124" t="s">
        <v>219</v>
      </c>
    </row>
    <row r="16" spans="1:16" ht="12.75" customHeight="1" thickBot="1">
      <c r="A16" s="10" t="str">
        <f t="shared" si="0"/>
        <v> BBS 39 </v>
      </c>
      <c r="B16" s="5" t="str">
        <f t="shared" si="1"/>
        <v>II</v>
      </c>
      <c r="C16" s="10">
        <f t="shared" si="2"/>
        <v>43773.603000000003</v>
      </c>
      <c r="D16" s="25" t="str">
        <f t="shared" si="3"/>
        <v>vis</v>
      </c>
      <c r="E16" s="121">
        <f>VLOOKUP(C16,'Active 1'!C$21:E$965,3,FALSE)</f>
        <v>-1996.7458338196388</v>
      </c>
      <c r="F16" s="5" t="s">
        <v>148</v>
      </c>
      <c r="G16" s="25" t="str">
        <f t="shared" si="4"/>
        <v>43773.603</v>
      </c>
      <c r="H16" s="10">
        <f t="shared" si="5"/>
        <v>34938.5</v>
      </c>
      <c r="I16" s="122" t="s">
        <v>220</v>
      </c>
      <c r="J16" s="123" t="s">
        <v>221</v>
      </c>
      <c r="K16" s="122">
        <v>34938.5</v>
      </c>
      <c r="L16" s="122" t="s">
        <v>222</v>
      </c>
      <c r="M16" s="123" t="s">
        <v>201</v>
      </c>
      <c r="N16" s="123"/>
      <c r="O16" s="124" t="s">
        <v>207</v>
      </c>
      <c r="P16" s="124" t="s">
        <v>219</v>
      </c>
    </row>
    <row r="17" spans="1:16" ht="12.75" customHeight="1" thickBot="1">
      <c r="A17" s="10" t="str">
        <f t="shared" si="0"/>
        <v> BBS 39 </v>
      </c>
      <c r="B17" s="5" t="str">
        <f t="shared" si="1"/>
        <v>II</v>
      </c>
      <c r="C17" s="10">
        <f t="shared" si="2"/>
        <v>43783.603000000003</v>
      </c>
      <c r="D17" s="25" t="str">
        <f t="shared" si="3"/>
        <v>vis</v>
      </c>
      <c r="E17" s="121">
        <f>VLOOKUP(C17,'Active 1'!C$21:E$965,3,FALSE)</f>
        <v>-1972.760293838214</v>
      </c>
      <c r="F17" s="5" t="s">
        <v>148</v>
      </c>
      <c r="G17" s="25" t="str">
        <f t="shared" si="4"/>
        <v>43783.603</v>
      </c>
      <c r="H17" s="10">
        <f t="shared" si="5"/>
        <v>34962.5</v>
      </c>
      <c r="I17" s="122" t="s">
        <v>223</v>
      </c>
      <c r="J17" s="123" t="s">
        <v>224</v>
      </c>
      <c r="K17" s="122">
        <v>34962.5</v>
      </c>
      <c r="L17" s="122" t="s">
        <v>225</v>
      </c>
      <c r="M17" s="123" t="s">
        <v>201</v>
      </c>
      <c r="N17" s="123"/>
      <c r="O17" s="124" t="s">
        <v>207</v>
      </c>
      <c r="P17" s="124" t="s">
        <v>219</v>
      </c>
    </row>
    <row r="18" spans="1:16" ht="12.75" customHeight="1" thickBot="1">
      <c r="A18" s="10" t="str">
        <f t="shared" si="0"/>
        <v> BBS 39 </v>
      </c>
      <c r="B18" s="5" t="str">
        <f t="shared" si="1"/>
        <v>I</v>
      </c>
      <c r="C18" s="10">
        <f t="shared" si="2"/>
        <v>43812.538999999997</v>
      </c>
      <c r="D18" s="25" t="str">
        <f t="shared" si="3"/>
        <v>vis</v>
      </c>
      <c r="E18" s="121">
        <f>VLOOKUP(C18,'Active 1'!C$21:E$965,3,FALSE)</f>
        <v>-1903.3557353479775</v>
      </c>
      <c r="F18" s="5" t="s">
        <v>148</v>
      </c>
      <c r="G18" s="25" t="str">
        <f t="shared" si="4"/>
        <v>43812.539</v>
      </c>
      <c r="H18" s="10">
        <f t="shared" si="5"/>
        <v>35032</v>
      </c>
      <c r="I18" s="122" t="s">
        <v>226</v>
      </c>
      <c r="J18" s="123" t="s">
        <v>227</v>
      </c>
      <c r="K18" s="122">
        <v>35032</v>
      </c>
      <c r="L18" s="122" t="s">
        <v>228</v>
      </c>
      <c r="M18" s="123" t="s">
        <v>201</v>
      </c>
      <c r="N18" s="123"/>
      <c r="O18" s="124" t="s">
        <v>207</v>
      </c>
      <c r="P18" s="124" t="s">
        <v>219</v>
      </c>
    </row>
    <row r="19" spans="1:16" ht="12.75" customHeight="1" thickBot="1">
      <c r="A19" s="10" t="str">
        <f t="shared" si="0"/>
        <v>IBVS 2850 </v>
      </c>
      <c r="B19" s="5" t="str">
        <f t="shared" si="1"/>
        <v>II</v>
      </c>
      <c r="C19" s="10">
        <f t="shared" si="2"/>
        <v>44607.632799999999</v>
      </c>
      <c r="D19" s="25" t="str">
        <f t="shared" si="3"/>
        <v>vis</v>
      </c>
      <c r="E19" s="121" t="e">
        <f>VLOOKUP(C19,'Active 1'!C$21:E$965,3,FALSE)</f>
        <v>#N/A</v>
      </c>
      <c r="F19" s="5" t="s">
        <v>148</v>
      </c>
      <c r="G19" s="25" t="str">
        <f t="shared" si="4"/>
        <v>44607.6328</v>
      </c>
      <c r="H19" s="10">
        <f t="shared" si="5"/>
        <v>36942.5</v>
      </c>
      <c r="I19" s="122" t="s">
        <v>242</v>
      </c>
      <c r="J19" s="123" t="s">
        <v>243</v>
      </c>
      <c r="K19" s="122">
        <v>36942.5</v>
      </c>
      <c r="L19" s="122" t="s">
        <v>244</v>
      </c>
      <c r="M19" s="123" t="s">
        <v>232</v>
      </c>
      <c r="N19" s="123" t="s">
        <v>233</v>
      </c>
      <c r="O19" s="124" t="s">
        <v>234</v>
      </c>
      <c r="P19" s="125" t="s">
        <v>235</v>
      </c>
    </row>
    <row r="20" spans="1:16" ht="12.75" customHeight="1" thickBot="1">
      <c r="A20" s="10" t="str">
        <f t="shared" si="0"/>
        <v> BBS 86 </v>
      </c>
      <c r="B20" s="5" t="str">
        <f t="shared" si="1"/>
        <v>I</v>
      </c>
      <c r="C20" s="10">
        <f t="shared" si="2"/>
        <v>47118.495000000003</v>
      </c>
      <c r="D20" s="25" t="str">
        <f t="shared" si="3"/>
        <v>vis</v>
      </c>
      <c r="E20" s="121">
        <f>VLOOKUP(C20,'Active 1'!C$21:E$965,3,FALSE)</f>
        <v>6026.1582461351036</v>
      </c>
      <c r="F20" s="5" t="s">
        <v>148</v>
      </c>
      <c r="G20" s="25" t="str">
        <f t="shared" si="4"/>
        <v>47118.495</v>
      </c>
      <c r="H20" s="10">
        <f t="shared" si="5"/>
        <v>42975</v>
      </c>
      <c r="I20" s="122" t="s">
        <v>245</v>
      </c>
      <c r="J20" s="123" t="s">
        <v>246</v>
      </c>
      <c r="K20" s="122">
        <v>42975</v>
      </c>
      <c r="L20" s="122" t="s">
        <v>247</v>
      </c>
      <c r="M20" s="123" t="s">
        <v>201</v>
      </c>
      <c r="N20" s="123"/>
      <c r="O20" s="124" t="s">
        <v>248</v>
      </c>
      <c r="P20" s="124" t="s">
        <v>249</v>
      </c>
    </row>
    <row r="21" spans="1:16" ht="12.75" customHeight="1" thickBot="1">
      <c r="A21" s="10" t="str">
        <f t="shared" si="0"/>
        <v> BBS 86 </v>
      </c>
      <c r="B21" s="5" t="str">
        <f t="shared" si="1"/>
        <v>II</v>
      </c>
      <c r="C21" s="10">
        <f t="shared" si="2"/>
        <v>47141.440000000002</v>
      </c>
      <c r="D21" s="25" t="str">
        <f t="shared" si="3"/>
        <v>vis</v>
      </c>
      <c r="E21" s="121">
        <f>VLOOKUP(C21,'Active 1'!C$21:E$965,3,FALSE)</f>
        <v>6081.193067622482</v>
      </c>
      <c r="F21" s="5" t="s">
        <v>148</v>
      </c>
      <c r="G21" s="25" t="str">
        <f t="shared" si="4"/>
        <v>47141.44</v>
      </c>
      <c r="H21" s="10">
        <f t="shared" si="5"/>
        <v>43030.5</v>
      </c>
      <c r="I21" s="122" t="s">
        <v>250</v>
      </c>
      <c r="J21" s="123" t="s">
        <v>251</v>
      </c>
      <c r="K21" s="122">
        <v>43030.5</v>
      </c>
      <c r="L21" s="122" t="s">
        <v>252</v>
      </c>
      <c r="M21" s="123" t="s">
        <v>201</v>
      </c>
      <c r="N21" s="123"/>
      <c r="O21" s="124" t="s">
        <v>248</v>
      </c>
      <c r="P21" s="124" t="s">
        <v>249</v>
      </c>
    </row>
    <row r="22" spans="1:16" ht="12.75" customHeight="1" thickBot="1">
      <c r="A22" s="10" t="str">
        <f t="shared" si="0"/>
        <v> BBS 86 </v>
      </c>
      <c r="B22" s="5" t="str">
        <f t="shared" si="1"/>
        <v>II</v>
      </c>
      <c r="C22" s="10">
        <f t="shared" si="2"/>
        <v>47151.415000000001</v>
      </c>
      <c r="D22" s="25" t="str">
        <f t="shared" si="3"/>
        <v>vis</v>
      </c>
      <c r="E22" s="121">
        <f>VLOOKUP(C22,'Active 1'!C$21:E$965,3,FALSE)</f>
        <v>6105.1186437539491</v>
      </c>
      <c r="F22" s="5" t="s">
        <v>148</v>
      </c>
      <c r="G22" s="25" t="str">
        <f t="shared" si="4"/>
        <v>47151.415</v>
      </c>
      <c r="H22" s="10">
        <f t="shared" si="5"/>
        <v>43054.5</v>
      </c>
      <c r="I22" s="122" t="s">
        <v>253</v>
      </c>
      <c r="J22" s="123" t="s">
        <v>254</v>
      </c>
      <c r="K22" s="122">
        <v>43054.5</v>
      </c>
      <c r="L22" s="122" t="s">
        <v>255</v>
      </c>
      <c r="M22" s="123" t="s">
        <v>201</v>
      </c>
      <c r="N22" s="123"/>
      <c r="O22" s="124" t="s">
        <v>248</v>
      </c>
      <c r="P22" s="124" t="s">
        <v>249</v>
      </c>
    </row>
    <row r="23" spans="1:16" ht="12.75" customHeight="1" thickBot="1">
      <c r="A23" s="10" t="str">
        <f t="shared" si="0"/>
        <v> BBS 88 </v>
      </c>
      <c r="B23" s="5" t="str">
        <f t="shared" si="1"/>
        <v>I</v>
      </c>
      <c r="C23" s="10">
        <f t="shared" si="2"/>
        <v>47207.315999999999</v>
      </c>
      <c r="D23" s="25" t="str">
        <f t="shared" si="3"/>
        <v>vis</v>
      </c>
      <c r="E23" s="121">
        <f>VLOOKUP(C23,'Active 1'!C$21:E$965,3,FALSE)</f>
        <v>6239.2002108041061</v>
      </c>
      <c r="F23" s="5" t="s">
        <v>148</v>
      </c>
      <c r="G23" s="25" t="str">
        <f t="shared" si="4"/>
        <v>47207.316</v>
      </c>
      <c r="H23" s="10">
        <f t="shared" si="5"/>
        <v>43189</v>
      </c>
      <c r="I23" s="122" t="s">
        <v>256</v>
      </c>
      <c r="J23" s="123" t="s">
        <v>257</v>
      </c>
      <c r="K23" s="122">
        <v>43189</v>
      </c>
      <c r="L23" s="122" t="s">
        <v>258</v>
      </c>
      <c r="M23" s="123" t="s">
        <v>201</v>
      </c>
      <c r="N23" s="123"/>
      <c r="O23" s="124" t="s">
        <v>248</v>
      </c>
      <c r="P23" s="124" t="s">
        <v>259</v>
      </c>
    </row>
    <row r="24" spans="1:16" ht="12.75" customHeight="1" thickBot="1">
      <c r="A24" s="10" t="str">
        <f t="shared" si="0"/>
        <v> BBS 91 </v>
      </c>
      <c r="B24" s="5" t="str">
        <f t="shared" si="1"/>
        <v>II</v>
      </c>
      <c r="C24" s="10">
        <f t="shared" si="2"/>
        <v>47535.427000000003</v>
      </c>
      <c r="D24" s="25" t="str">
        <f t="shared" si="3"/>
        <v>vis</v>
      </c>
      <c r="E24" s="121">
        <f>VLOOKUP(C24,'Active 1'!C$21:E$965,3,FALSE)</f>
        <v>7026.1921616886393</v>
      </c>
      <c r="F24" s="5" t="s">
        <v>148</v>
      </c>
      <c r="G24" s="25" t="str">
        <f t="shared" si="4"/>
        <v>47535.427</v>
      </c>
      <c r="H24" s="10">
        <f t="shared" si="5"/>
        <v>43977.5</v>
      </c>
      <c r="I24" s="122" t="s">
        <v>260</v>
      </c>
      <c r="J24" s="123" t="s">
        <v>261</v>
      </c>
      <c r="K24" s="122">
        <v>43977.5</v>
      </c>
      <c r="L24" s="122" t="s">
        <v>262</v>
      </c>
      <c r="M24" s="123" t="s">
        <v>201</v>
      </c>
      <c r="N24" s="123"/>
      <c r="O24" s="124" t="s">
        <v>248</v>
      </c>
      <c r="P24" s="124" t="s">
        <v>263</v>
      </c>
    </row>
    <row r="25" spans="1:16" ht="12.75" customHeight="1" thickBot="1">
      <c r="A25" s="10" t="str">
        <f t="shared" si="0"/>
        <v> BBS 97 </v>
      </c>
      <c r="B25" s="5" t="str">
        <f t="shared" si="1"/>
        <v>II</v>
      </c>
      <c r="C25" s="10">
        <f t="shared" si="2"/>
        <v>48286.29</v>
      </c>
      <c r="D25" s="25" t="str">
        <f t="shared" si="3"/>
        <v>vis</v>
      </c>
      <c r="E25" s="121">
        <f>VLOOKUP(C25,'Active 1'!C$21:E$965,3,FALSE)</f>
        <v>8827.1776123958789</v>
      </c>
      <c r="F25" s="5" t="s">
        <v>148</v>
      </c>
      <c r="G25" s="25" t="str">
        <f t="shared" si="4"/>
        <v>48286.29</v>
      </c>
      <c r="H25" s="10">
        <f t="shared" si="5"/>
        <v>45781.5</v>
      </c>
      <c r="I25" s="122" t="s">
        <v>264</v>
      </c>
      <c r="J25" s="123" t="s">
        <v>265</v>
      </c>
      <c r="K25" s="122">
        <v>45781.5</v>
      </c>
      <c r="L25" s="122" t="s">
        <v>266</v>
      </c>
      <c r="M25" s="123" t="s">
        <v>232</v>
      </c>
      <c r="N25" s="123" t="s">
        <v>233</v>
      </c>
      <c r="O25" s="124" t="s">
        <v>248</v>
      </c>
      <c r="P25" s="124" t="s">
        <v>267</v>
      </c>
    </row>
    <row r="26" spans="1:16" ht="12.75" customHeight="1" thickBot="1">
      <c r="A26" s="10" t="str">
        <f t="shared" si="0"/>
        <v>IBVS 4104 </v>
      </c>
      <c r="B26" s="5" t="str">
        <f t="shared" si="1"/>
        <v>II</v>
      </c>
      <c r="C26" s="10">
        <f t="shared" si="2"/>
        <v>48602.102599999998</v>
      </c>
      <c r="D26" s="25" t="str">
        <f t="shared" si="3"/>
        <v>vis</v>
      </c>
      <c r="E26" s="121">
        <f>VLOOKUP(C26,'Active 1'!C$21:E$965,3,FALSE)</f>
        <v>9584.6711867896393</v>
      </c>
      <c r="F26" s="5" t="s">
        <v>148</v>
      </c>
      <c r="G26" s="25" t="str">
        <f t="shared" si="4"/>
        <v>48602.1026</v>
      </c>
      <c r="H26" s="10">
        <f t="shared" si="5"/>
        <v>46540.5</v>
      </c>
      <c r="I26" s="122" t="s">
        <v>268</v>
      </c>
      <c r="J26" s="123" t="s">
        <v>269</v>
      </c>
      <c r="K26" s="122">
        <v>46540.5</v>
      </c>
      <c r="L26" s="122" t="s">
        <v>270</v>
      </c>
      <c r="M26" s="123" t="s">
        <v>232</v>
      </c>
      <c r="N26" s="123" t="s">
        <v>233</v>
      </c>
      <c r="O26" s="124" t="s">
        <v>271</v>
      </c>
      <c r="P26" s="125" t="s">
        <v>272</v>
      </c>
    </row>
    <row r="27" spans="1:16" ht="12.75" customHeight="1" thickBot="1">
      <c r="A27" s="10" t="str">
        <f t="shared" si="0"/>
        <v>IBVS 4104 </v>
      </c>
      <c r="B27" s="5" t="str">
        <f t="shared" si="1"/>
        <v>I</v>
      </c>
      <c r="C27" s="10">
        <f t="shared" si="2"/>
        <v>48603.145199999999</v>
      </c>
      <c r="D27" s="25" t="str">
        <f t="shared" si="3"/>
        <v>vis</v>
      </c>
      <c r="E27" s="121">
        <f>VLOOKUP(C27,'Active 1'!C$21:E$965,3,FALSE)</f>
        <v>9587.1719191881039</v>
      </c>
      <c r="F27" s="5" t="s">
        <v>148</v>
      </c>
      <c r="G27" s="25" t="str">
        <f t="shared" si="4"/>
        <v>48603.1452</v>
      </c>
      <c r="H27" s="10">
        <f t="shared" si="5"/>
        <v>46543</v>
      </c>
      <c r="I27" s="122" t="s">
        <v>273</v>
      </c>
      <c r="J27" s="123" t="s">
        <v>274</v>
      </c>
      <c r="K27" s="122">
        <v>46543</v>
      </c>
      <c r="L27" s="122" t="s">
        <v>275</v>
      </c>
      <c r="M27" s="123" t="s">
        <v>232</v>
      </c>
      <c r="N27" s="123" t="s">
        <v>233</v>
      </c>
      <c r="O27" s="124" t="s">
        <v>271</v>
      </c>
      <c r="P27" s="125" t="s">
        <v>272</v>
      </c>
    </row>
    <row r="28" spans="1:16" ht="12.75" customHeight="1" thickBot="1">
      <c r="A28" s="10" t="str">
        <f t="shared" si="0"/>
        <v> BBS 100 </v>
      </c>
      <c r="B28" s="5" t="str">
        <f t="shared" si="1"/>
        <v>I</v>
      </c>
      <c r="C28" s="10">
        <f t="shared" si="2"/>
        <v>48652.341999999997</v>
      </c>
      <c r="D28" s="25" t="str">
        <f t="shared" si="3"/>
        <v>vis</v>
      </c>
      <c r="E28" s="121">
        <f>VLOOKUP(C28,'Active 1'!C$21:E$965,3,FALSE)</f>
        <v>9705.1731005239144</v>
      </c>
      <c r="F28" s="5" t="s">
        <v>148</v>
      </c>
      <c r="G28" s="25" t="str">
        <f t="shared" si="4"/>
        <v>48652.342</v>
      </c>
      <c r="H28" s="10">
        <f t="shared" si="5"/>
        <v>46661</v>
      </c>
      <c r="I28" s="122" t="s">
        <v>276</v>
      </c>
      <c r="J28" s="123" t="s">
        <v>277</v>
      </c>
      <c r="K28" s="122">
        <v>46661</v>
      </c>
      <c r="L28" s="122" t="s">
        <v>278</v>
      </c>
      <c r="M28" s="123" t="s">
        <v>232</v>
      </c>
      <c r="N28" s="123" t="s">
        <v>233</v>
      </c>
      <c r="O28" s="124" t="s">
        <v>248</v>
      </c>
      <c r="P28" s="124" t="s">
        <v>279</v>
      </c>
    </row>
    <row r="29" spans="1:16" ht="12.75" customHeight="1" thickBot="1">
      <c r="A29" s="10" t="str">
        <f t="shared" si="0"/>
        <v> BBS 110 </v>
      </c>
      <c r="B29" s="5" t="str">
        <f t="shared" si="1"/>
        <v>II</v>
      </c>
      <c r="C29" s="10">
        <f t="shared" si="2"/>
        <v>49698.392</v>
      </c>
      <c r="D29" s="25" t="str">
        <f t="shared" si="3"/>
        <v>vis</v>
      </c>
      <c r="E29" s="121">
        <f>VLOOKUP(C29,'Active 1'!C$21:E$965,3,FALSE)</f>
        <v>12214.180510280845</v>
      </c>
      <c r="F29" s="5" t="s">
        <v>148</v>
      </c>
      <c r="G29" s="25" t="str">
        <f t="shared" si="4"/>
        <v>49698.392</v>
      </c>
      <c r="H29" s="10">
        <f t="shared" si="5"/>
        <v>49174.5</v>
      </c>
      <c r="I29" s="122" t="s">
        <v>280</v>
      </c>
      <c r="J29" s="123" t="s">
        <v>281</v>
      </c>
      <c r="K29" s="122">
        <v>49174.5</v>
      </c>
      <c r="L29" s="122" t="s">
        <v>282</v>
      </c>
      <c r="M29" s="123" t="s">
        <v>232</v>
      </c>
      <c r="N29" s="123" t="s">
        <v>233</v>
      </c>
      <c r="O29" s="124" t="s">
        <v>248</v>
      </c>
      <c r="P29" s="124" t="s">
        <v>283</v>
      </c>
    </row>
    <row r="30" spans="1:16" ht="12.75" customHeight="1" thickBot="1">
      <c r="A30" s="10" t="str">
        <f t="shared" si="0"/>
        <v>IBVS 4388 </v>
      </c>
      <c r="B30" s="5" t="str">
        <f t="shared" si="1"/>
        <v>II</v>
      </c>
      <c r="C30" s="10">
        <f t="shared" si="2"/>
        <v>50096.670700000002</v>
      </c>
      <c r="D30" s="25" t="str">
        <f t="shared" si="3"/>
        <v>vis</v>
      </c>
      <c r="E30" s="121">
        <f>VLOOKUP(C30,'Active 1'!C$21:E$965,3,FALSE)</f>
        <v>13169.473478540835</v>
      </c>
      <c r="F30" s="5" t="s">
        <v>148</v>
      </c>
      <c r="G30" s="25" t="str">
        <f t="shared" si="4"/>
        <v>50096.6707</v>
      </c>
      <c r="H30" s="10">
        <f t="shared" si="5"/>
        <v>50131.5</v>
      </c>
      <c r="I30" s="122" t="s">
        <v>284</v>
      </c>
      <c r="J30" s="123" t="s">
        <v>285</v>
      </c>
      <c r="K30" s="122">
        <v>50131.5</v>
      </c>
      <c r="L30" s="122" t="s">
        <v>286</v>
      </c>
      <c r="M30" s="123" t="s">
        <v>232</v>
      </c>
      <c r="N30" s="123" t="s">
        <v>233</v>
      </c>
      <c r="O30" s="124" t="s">
        <v>287</v>
      </c>
      <c r="P30" s="125" t="s">
        <v>288</v>
      </c>
    </row>
    <row r="31" spans="1:16" ht="12.75" customHeight="1" thickBot="1">
      <c r="A31" s="10" t="str">
        <f t="shared" si="0"/>
        <v>IBVS 4388 </v>
      </c>
      <c r="B31" s="5" t="str">
        <f t="shared" si="1"/>
        <v>II</v>
      </c>
      <c r="C31" s="10">
        <f t="shared" si="2"/>
        <v>50099.588900000002</v>
      </c>
      <c r="D31" s="25" t="str">
        <f t="shared" si="3"/>
        <v>vis</v>
      </c>
      <c r="E31" s="121">
        <f>VLOOKUP(C31,'Active 1'!C$21:E$965,3,FALSE)</f>
        <v>13176.472938818213</v>
      </c>
      <c r="F31" s="5" t="s">
        <v>148</v>
      </c>
      <c r="G31" s="25" t="str">
        <f t="shared" si="4"/>
        <v>50099.5889</v>
      </c>
      <c r="H31" s="10">
        <f t="shared" si="5"/>
        <v>50138.5</v>
      </c>
      <c r="I31" s="122" t="s">
        <v>289</v>
      </c>
      <c r="J31" s="123" t="s">
        <v>290</v>
      </c>
      <c r="K31" s="122">
        <v>50138.5</v>
      </c>
      <c r="L31" s="122" t="s">
        <v>291</v>
      </c>
      <c r="M31" s="123" t="s">
        <v>232</v>
      </c>
      <c r="N31" s="123" t="s">
        <v>233</v>
      </c>
      <c r="O31" s="124" t="s">
        <v>287</v>
      </c>
      <c r="P31" s="125" t="s">
        <v>288</v>
      </c>
    </row>
    <row r="32" spans="1:16" ht="12.75" customHeight="1" thickBot="1">
      <c r="A32" s="10" t="str">
        <f t="shared" si="0"/>
        <v>BAVM 91 </v>
      </c>
      <c r="B32" s="5" t="str">
        <f t="shared" si="1"/>
        <v>I</v>
      </c>
      <c r="C32" s="10">
        <f t="shared" si="2"/>
        <v>50114.271500000003</v>
      </c>
      <c r="D32" s="25" t="str">
        <f t="shared" si="3"/>
        <v>vis</v>
      </c>
      <c r="E32" s="121">
        <f>VLOOKUP(C32,'Active 1'!C$21:E$965,3,FALSE)</f>
        <v>13211.68994775134</v>
      </c>
      <c r="F32" s="5" t="s">
        <v>148</v>
      </c>
      <c r="G32" s="25" t="str">
        <f t="shared" si="4"/>
        <v>50114.2715</v>
      </c>
      <c r="H32" s="10">
        <f t="shared" si="5"/>
        <v>50174</v>
      </c>
      <c r="I32" s="122" t="s">
        <v>292</v>
      </c>
      <c r="J32" s="123" t="s">
        <v>293</v>
      </c>
      <c r="K32" s="122">
        <v>50174</v>
      </c>
      <c r="L32" s="122" t="s">
        <v>294</v>
      </c>
      <c r="M32" s="123" t="s">
        <v>232</v>
      </c>
      <c r="N32" s="123" t="s">
        <v>295</v>
      </c>
      <c r="O32" s="124" t="s">
        <v>296</v>
      </c>
      <c r="P32" s="125" t="s">
        <v>297</v>
      </c>
    </row>
    <row r="33" spans="1:16" ht="12.75" customHeight="1" thickBot="1">
      <c r="A33" s="10" t="str">
        <f t="shared" si="0"/>
        <v> BBS 115 </v>
      </c>
      <c r="B33" s="5" t="str">
        <f t="shared" si="1"/>
        <v>I</v>
      </c>
      <c r="C33" s="10">
        <f t="shared" si="2"/>
        <v>50480.322</v>
      </c>
      <c r="D33" s="25" t="str">
        <f t="shared" si="3"/>
        <v>vis</v>
      </c>
      <c r="E33" s="121">
        <f>VLOOKUP(C33,'Active 1'!C$21:E$965,3,FALSE)</f>
        <v>14089.681838048382</v>
      </c>
      <c r="F33" s="5" t="s">
        <v>148</v>
      </c>
      <c r="G33" s="25" t="str">
        <f t="shared" si="4"/>
        <v>50480.322</v>
      </c>
      <c r="H33" s="10">
        <f t="shared" si="5"/>
        <v>51053</v>
      </c>
      <c r="I33" s="122" t="s">
        <v>298</v>
      </c>
      <c r="J33" s="123" t="s">
        <v>299</v>
      </c>
      <c r="K33" s="122">
        <v>51053</v>
      </c>
      <c r="L33" s="122" t="s">
        <v>300</v>
      </c>
      <c r="M33" s="123" t="s">
        <v>232</v>
      </c>
      <c r="N33" s="123" t="s">
        <v>233</v>
      </c>
      <c r="O33" s="124" t="s">
        <v>248</v>
      </c>
      <c r="P33" s="124" t="s">
        <v>301</v>
      </c>
    </row>
    <row r="34" spans="1:16" ht="12.75" customHeight="1" thickBot="1">
      <c r="A34" s="10" t="str">
        <f t="shared" si="0"/>
        <v>BAVM 102 </v>
      </c>
      <c r="B34" s="5" t="str">
        <f t="shared" si="1"/>
        <v>II</v>
      </c>
      <c r="C34" s="10">
        <f t="shared" si="2"/>
        <v>50485.325599999996</v>
      </c>
      <c r="D34" s="25" t="str">
        <f t="shared" si="3"/>
        <v>vis</v>
      </c>
      <c r="E34" s="121">
        <f>VLOOKUP(C34,'Active 1'!C$21:E$965,3,FALSE)</f>
        <v>14101.68324283348</v>
      </c>
      <c r="F34" s="5" t="s">
        <v>148</v>
      </c>
      <c r="G34" s="25" t="str">
        <f t="shared" si="4"/>
        <v>50485.3256</v>
      </c>
      <c r="H34" s="10">
        <f t="shared" si="5"/>
        <v>51065.5</v>
      </c>
      <c r="I34" s="122" t="s">
        <v>302</v>
      </c>
      <c r="J34" s="123" t="s">
        <v>303</v>
      </c>
      <c r="K34" s="122">
        <v>51065.5</v>
      </c>
      <c r="L34" s="122" t="s">
        <v>304</v>
      </c>
      <c r="M34" s="123" t="s">
        <v>232</v>
      </c>
      <c r="N34" s="123" t="s">
        <v>295</v>
      </c>
      <c r="O34" s="124" t="s">
        <v>296</v>
      </c>
      <c r="P34" s="125" t="s">
        <v>305</v>
      </c>
    </row>
    <row r="35" spans="1:16" ht="12.75" customHeight="1" thickBot="1">
      <c r="A35" s="10" t="str">
        <f t="shared" si="0"/>
        <v>BAVM 111 </v>
      </c>
      <c r="B35" s="5" t="str">
        <f t="shared" si="1"/>
        <v>I</v>
      </c>
      <c r="C35" s="10">
        <f t="shared" si="2"/>
        <v>50743.607799999998</v>
      </c>
      <c r="D35" s="25" t="str">
        <f t="shared" si="3"/>
        <v>vis</v>
      </c>
      <c r="E35" s="121">
        <f>VLOOKUP(C35,'Active 1'!C$21:E$965,3,FALSE)</f>
        <v>14721.187046292514</v>
      </c>
      <c r="F35" s="5" t="s">
        <v>148</v>
      </c>
      <c r="G35" s="25" t="str">
        <f t="shared" si="4"/>
        <v>50743.6078</v>
      </c>
      <c r="H35" s="10">
        <f t="shared" si="5"/>
        <v>51686</v>
      </c>
      <c r="I35" s="122" t="s">
        <v>306</v>
      </c>
      <c r="J35" s="123" t="s">
        <v>307</v>
      </c>
      <c r="K35" s="122">
        <v>51686</v>
      </c>
      <c r="L35" s="122" t="s">
        <v>308</v>
      </c>
      <c r="M35" s="123" t="s">
        <v>232</v>
      </c>
      <c r="N35" s="123" t="s">
        <v>295</v>
      </c>
      <c r="O35" s="124" t="s">
        <v>296</v>
      </c>
      <c r="P35" s="125" t="s">
        <v>309</v>
      </c>
    </row>
    <row r="36" spans="1:16" ht="12.75" customHeight="1" thickBot="1">
      <c r="A36" s="10" t="str">
        <f t="shared" si="0"/>
        <v>BAVM 152 </v>
      </c>
      <c r="B36" s="5" t="str">
        <f t="shared" si="1"/>
        <v>II</v>
      </c>
      <c r="C36" s="10">
        <f t="shared" si="2"/>
        <v>51873.460099999997</v>
      </c>
      <c r="D36" s="25" t="str">
        <f t="shared" si="3"/>
        <v>vis</v>
      </c>
      <c r="E36" s="121">
        <f>VLOOKUP(C36,'Active 1'!C$21:E$965,3,FALSE)</f>
        <v>17431.198797767971</v>
      </c>
      <c r="F36" s="5" t="s">
        <v>148</v>
      </c>
      <c r="G36" s="25" t="str">
        <f t="shared" si="4"/>
        <v>51873.4601</v>
      </c>
      <c r="H36" s="10">
        <f t="shared" si="5"/>
        <v>54400.5</v>
      </c>
      <c r="I36" s="122" t="s">
        <v>310</v>
      </c>
      <c r="J36" s="123" t="s">
        <v>311</v>
      </c>
      <c r="K36" s="122">
        <v>54400.5</v>
      </c>
      <c r="L36" s="122" t="s">
        <v>312</v>
      </c>
      <c r="M36" s="123" t="s">
        <v>232</v>
      </c>
      <c r="N36" s="123" t="s">
        <v>313</v>
      </c>
      <c r="O36" s="124" t="s">
        <v>296</v>
      </c>
      <c r="P36" s="125" t="s">
        <v>314</v>
      </c>
    </row>
    <row r="37" spans="1:16" ht="12.75" customHeight="1" thickBot="1">
      <c r="A37" s="10" t="str">
        <f t="shared" si="0"/>
        <v>IBVS 5378 </v>
      </c>
      <c r="B37" s="5" t="str">
        <f t="shared" si="1"/>
        <v>I</v>
      </c>
      <c r="C37" s="10">
        <f t="shared" si="2"/>
        <v>52624.748599999999</v>
      </c>
      <c r="D37" s="25" t="str">
        <f t="shared" si="3"/>
        <v>vis</v>
      </c>
      <c r="E37" s="121">
        <f>VLOOKUP(C37,'Active 1'!C$21:E$965,3,FALSE)</f>
        <v>19233.204833201431</v>
      </c>
      <c r="F37" s="5" t="s">
        <v>148</v>
      </c>
      <c r="G37" s="25" t="str">
        <f t="shared" si="4"/>
        <v>52624.7486</v>
      </c>
      <c r="H37" s="10">
        <f t="shared" si="5"/>
        <v>56206</v>
      </c>
      <c r="I37" s="122" t="s">
        <v>325</v>
      </c>
      <c r="J37" s="123" t="s">
        <v>326</v>
      </c>
      <c r="K37" s="122" t="s">
        <v>327</v>
      </c>
      <c r="L37" s="122" t="s">
        <v>328</v>
      </c>
      <c r="M37" s="123" t="s">
        <v>232</v>
      </c>
      <c r="N37" s="123" t="s">
        <v>233</v>
      </c>
      <c r="O37" s="124" t="s">
        <v>329</v>
      </c>
      <c r="P37" s="125" t="s">
        <v>330</v>
      </c>
    </row>
    <row r="38" spans="1:16" ht="12.75" customHeight="1" thickBot="1">
      <c r="A38" s="10" t="str">
        <f t="shared" si="0"/>
        <v>IBVS 5741 </v>
      </c>
      <c r="B38" s="5" t="str">
        <f t="shared" si="1"/>
        <v>I</v>
      </c>
      <c r="C38" s="10">
        <f t="shared" si="2"/>
        <v>53299.532099999997</v>
      </c>
      <c r="D38" s="25" t="str">
        <f t="shared" si="3"/>
        <v>vis</v>
      </c>
      <c r="E38" s="121">
        <f>VLOOKUP(C38,'Active 1'!C$21:E$965,3,FALSE)</f>
        <v>20851.709495006991</v>
      </c>
      <c r="F38" s="5" t="s">
        <v>148</v>
      </c>
      <c r="G38" s="25" t="str">
        <f t="shared" si="4"/>
        <v>53299.5321</v>
      </c>
      <c r="H38" s="10">
        <f t="shared" si="5"/>
        <v>57827</v>
      </c>
      <c r="I38" s="122" t="s">
        <v>337</v>
      </c>
      <c r="J38" s="123" t="s">
        <v>338</v>
      </c>
      <c r="K38" s="122" t="s">
        <v>339</v>
      </c>
      <c r="L38" s="122" t="s">
        <v>340</v>
      </c>
      <c r="M38" s="123" t="s">
        <v>232</v>
      </c>
      <c r="N38" s="123" t="s">
        <v>233</v>
      </c>
      <c r="O38" s="124" t="s">
        <v>341</v>
      </c>
      <c r="P38" s="125" t="s">
        <v>342</v>
      </c>
    </row>
    <row r="39" spans="1:16" ht="12.75" customHeight="1" thickBot="1">
      <c r="A39" s="10" t="str">
        <f t="shared" si="0"/>
        <v>IBVS 5871 </v>
      </c>
      <c r="B39" s="5" t="str">
        <f t="shared" si="1"/>
        <v>II</v>
      </c>
      <c r="C39" s="10">
        <f t="shared" si="2"/>
        <v>54830.674299999999</v>
      </c>
      <c r="D39" s="25" t="str">
        <f t="shared" si="3"/>
        <v>vis</v>
      </c>
      <c r="E39" s="121">
        <f>VLOOKUP(C39,'Active 1'!C$21:E$965,3,FALSE)</f>
        <v>24524.236740541644</v>
      </c>
      <c r="F39" s="5" t="s">
        <v>148</v>
      </c>
      <c r="G39" s="25" t="str">
        <f t="shared" si="4"/>
        <v>54830.6743</v>
      </c>
      <c r="H39" s="10">
        <f t="shared" si="5"/>
        <v>61505.5</v>
      </c>
      <c r="I39" s="122" t="s">
        <v>366</v>
      </c>
      <c r="J39" s="123" t="s">
        <v>367</v>
      </c>
      <c r="K39" s="122" t="s">
        <v>368</v>
      </c>
      <c r="L39" s="122" t="s">
        <v>369</v>
      </c>
      <c r="M39" s="123" t="s">
        <v>362</v>
      </c>
      <c r="N39" s="123" t="s">
        <v>148</v>
      </c>
      <c r="O39" s="124" t="s">
        <v>370</v>
      </c>
      <c r="P39" s="125" t="s">
        <v>371</v>
      </c>
    </row>
    <row r="40" spans="1:16" ht="12.75" customHeight="1" thickBot="1">
      <c r="A40" s="10" t="str">
        <f t="shared" si="0"/>
        <v>IBVS 5945 </v>
      </c>
      <c r="B40" s="5" t="str">
        <f t="shared" si="1"/>
        <v>I</v>
      </c>
      <c r="C40" s="10">
        <f t="shared" si="2"/>
        <v>55209.654999999999</v>
      </c>
      <c r="D40" s="25" t="str">
        <f t="shared" si="3"/>
        <v>vis</v>
      </c>
      <c r="E40" s="121">
        <f>VLOOKUP(C40,'Active 1'!C$21:E$965,3,FALSE)</f>
        <v>25433.242413745473</v>
      </c>
      <c r="F40" s="5" t="s">
        <v>148</v>
      </c>
      <c r="G40" s="25" t="str">
        <f t="shared" si="4"/>
        <v>55209.6550</v>
      </c>
      <c r="H40" s="10">
        <f t="shared" si="5"/>
        <v>62416</v>
      </c>
      <c r="I40" s="122" t="s">
        <v>372</v>
      </c>
      <c r="J40" s="123" t="s">
        <v>373</v>
      </c>
      <c r="K40" s="122" t="s">
        <v>374</v>
      </c>
      <c r="L40" s="122" t="s">
        <v>375</v>
      </c>
      <c r="M40" s="123" t="s">
        <v>362</v>
      </c>
      <c r="N40" s="123" t="s">
        <v>148</v>
      </c>
      <c r="O40" s="124" t="s">
        <v>370</v>
      </c>
      <c r="P40" s="125" t="s">
        <v>376</v>
      </c>
    </row>
    <row r="41" spans="1:16" ht="12.75" customHeight="1" thickBot="1">
      <c r="A41" s="10" t="str">
        <f t="shared" si="0"/>
        <v>IBVS 5960 </v>
      </c>
      <c r="B41" s="5" t="str">
        <f t="shared" si="1"/>
        <v>I</v>
      </c>
      <c r="C41" s="10">
        <f t="shared" si="2"/>
        <v>55476.905500000001</v>
      </c>
      <c r="D41" s="25" t="str">
        <f t="shared" si="3"/>
        <v>vis</v>
      </c>
      <c r="E41" s="121">
        <f>VLOOKUP(C41,'Active 1'!C$21:E$965,3,FALSE)</f>
        <v>26074.257169026052</v>
      </c>
      <c r="F41" s="5" t="s">
        <v>148</v>
      </c>
      <c r="G41" s="25" t="str">
        <f t="shared" si="4"/>
        <v>55476.9055</v>
      </c>
      <c r="H41" s="10">
        <f t="shared" si="5"/>
        <v>63058</v>
      </c>
      <c r="I41" s="122" t="s">
        <v>377</v>
      </c>
      <c r="J41" s="123" t="s">
        <v>378</v>
      </c>
      <c r="K41" s="122" t="s">
        <v>379</v>
      </c>
      <c r="L41" s="122" t="s">
        <v>380</v>
      </c>
      <c r="M41" s="123" t="s">
        <v>362</v>
      </c>
      <c r="N41" s="123" t="s">
        <v>148</v>
      </c>
      <c r="O41" s="124" t="s">
        <v>370</v>
      </c>
      <c r="P41" s="125" t="s">
        <v>381</v>
      </c>
    </row>
    <row r="42" spans="1:16" ht="12.75" customHeight="1" thickBot="1">
      <c r="A42" s="10" t="str">
        <f t="shared" si="0"/>
        <v>IBVS 6011 </v>
      </c>
      <c r="B42" s="5" t="str">
        <f t="shared" si="1"/>
        <v>I</v>
      </c>
      <c r="C42" s="10">
        <f t="shared" si="2"/>
        <v>55869.856399999997</v>
      </c>
      <c r="D42" s="25" t="str">
        <f t="shared" si="3"/>
        <v>vis</v>
      </c>
      <c r="E42" s="121">
        <f>VLOOKUP(C42,'Active 1'!C$21:E$965,3,FALSE)</f>
        <v>27016.771121294722</v>
      </c>
      <c r="F42" s="5" t="s">
        <v>148</v>
      </c>
      <c r="G42" s="25" t="str">
        <f t="shared" si="4"/>
        <v>55869.8564</v>
      </c>
      <c r="H42" s="10">
        <f t="shared" si="5"/>
        <v>64002</v>
      </c>
      <c r="I42" s="122" t="s">
        <v>382</v>
      </c>
      <c r="J42" s="123" t="s">
        <v>383</v>
      </c>
      <c r="K42" s="122" t="s">
        <v>384</v>
      </c>
      <c r="L42" s="122" t="s">
        <v>385</v>
      </c>
      <c r="M42" s="123" t="s">
        <v>362</v>
      </c>
      <c r="N42" s="123" t="s">
        <v>148</v>
      </c>
      <c r="O42" s="124" t="s">
        <v>370</v>
      </c>
      <c r="P42" s="125" t="s">
        <v>386</v>
      </c>
    </row>
    <row r="43" spans="1:16" ht="12.75" customHeight="1" thickBot="1">
      <c r="A43" s="10" t="str">
        <f t="shared" si="0"/>
        <v>IBVS 6042 </v>
      </c>
      <c r="B43" s="5" t="str">
        <f t="shared" si="1"/>
        <v>I</v>
      </c>
      <c r="C43" s="10">
        <f t="shared" si="2"/>
        <v>56231.9565</v>
      </c>
      <c r="D43" s="25" t="str">
        <f t="shared" si="3"/>
        <v>vis</v>
      </c>
      <c r="E43" s="121">
        <f>VLOOKUP(C43,'Active 1'!C$21:E$965,3,FALSE)</f>
        <v>27885.287763877513</v>
      </c>
      <c r="F43" s="5" t="s">
        <v>148</v>
      </c>
      <c r="G43" s="25" t="str">
        <f t="shared" si="4"/>
        <v>56231.9565</v>
      </c>
      <c r="H43" s="10">
        <f t="shared" si="5"/>
        <v>64872</v>
      </c>
      <c r="I43" s="122" t="s">
        <v>387</v>
      </c>
      <c r="J43" s="123" t="s">
        <v>388</v>
      </c>
      <c r="K43" s="122" t="s">
        <v>389</v>
      </c>
      <c r="L43" s="122" t="s">
        <v>390</v>
      </c>
      <c r="M43" s="123" t="s">
        <v>362</v>
      </c>
      <c r="N43" s="123" t="s">
        <v>148</v>
      </c>
      <c r="O43" s="124" t="s">
        <v>370</v>
      </c>
      <c r="P43" s="125" t="s">
        <v>391</v>
      </c>
    </row>
    <row r="44" spans="1:16" ht="12.75" customHeight="1" thickBot="1">
      <c r="A44" s="10" t="str">
        <f t="shared" si="0"/>
        <v>IBVS 2850 </v>
      </c>
      <c r="B44" s="5" t="str">
        <f t="shared" si="1"/>
        <v>I</v>
      </c>
      <c r="C44" s="10">
        <f t="shared" si="2"/>
        <v>44603.670899999997</v>
      </c>
      <c r="D44" s="25" t="str">
        <f t="shared" si="3"/>
        <v>vis</v>
      </c>
      <c r="E44" s="121" t="e">
        <f>VLOOKUP(C44,'Active 1'!C$21:E$965,3,FALSE)</f>
        <v>#N/A</v>
      </c>
      <c r="F44" s="5" t="s">
        <v>148</v>
      </c>
      <c r="G44" s="25" t="str">
        <f t="shared" si="4"/>
        <v>44603.6709</v>
      </c>
      <c r="H44" s="10">
        <f t="shared" si="5"/>
        <v>36933</v>
      </c>
      <c r="I44" s="122" t="s">
        <v>229</v>
      </c>
      <c r="J44" s="123" t="s">
        <v>230</v>
      </c>
      <c r="K44" s="122">
        <v>36933</v>
      </c>
      <c r="L44" s="122" t="s">
        <v>231</v>
      </c>
      <c r="M44" s="123" t="s">
        <v>232</v>
      </c>
      <c r="N44" s="123" t="s">
        <v>233</v>
      </c>
      <c r="O44" s="124" t="s">
        <v>234</v>
      </c>
      <c r="P44" s="125" t="s">
        <v>235</v>
      </c>
    </row>
    <row r="45" spans="1:16" ht="12.75" customHeight="1" thickBot="1">
      <c r="A45" s="10" t="str">
        <f t="shared" si="0"/>
        <v>IBVS 2850 </v>
      </c>
      <c r="B45" s="5" t="str">
        <f t="shared" si="1"/>
        <v>II</v>
      </c>
      <c r="C45" s="10">
        <f t="shared" si="2"/>
        <v>44604.714599999999</v>
      </c>
      <c r="D45" s="25" t="str">
        <f t="shared" si="3"/>
        <v>vis</v>
      </c>
      <c r="E45" s="121" t="e">
        <f>VLOOKUP(C45,'Active 1'!C$21:E$965,3,FALSE)</f>
        <v>#N/A</v>
      </c>
      <c r="F45" s="5" t="s">
        <v>148</v>
      </c>
      <c r="G45" s="25" t="str">
        <f t="shared" si="4"/>
        <v>44604.7146</v>
      </c>
      <c r="H45" s="10">
        <f t="shared" si="5"/>
        <v>36935.5</v>
      </c>
      <c r="I45" s="122" t="s">
        <v>236</v>
      </c>
      <c r="J45" s="123" t="s">
        <v>237</v>
      </c>
      <c r="K45" s="122">
        <v>36935.5</v>
      </c>
      <c r="L45" s="122" t="s">
        <v>238</v>
      </c>
      <c r="M45" s="123" t="s">
        <v>232</v>
      </c>
      <c r="N45" s="123" t="s">
        <v>233</v>
      </c>
      <c r="O45" s="124" t="s">
        <v>234</v>
      </c>
      <c r="P45" s="125" t="s">
        <v>235</v>
      </c>
    </row>
    <row r="46" spans="1:16" ht="12.75" customHeight="1" thickBot="1">
      <c r="A46" s="10" t="str">
        <f t="shared" si="0"/>
        <v>IBVS 2850 </v>
      </c>
      <c r="B46" s="5" t="str">
        <f t="shared" si="1"/>
        <v>I</v>
      </c>
      <c r="C46" s="10">
        <f t="shared" si="2"/>
        <v>44606.589399999997</v>
      </c>
      <c r="D46" s="25" t="str">
        <f t="shared" si="3"/>
        <v>vis</v>
      </c>
      <c r="E46" s="121" t="e">
        <f>VLOOKUP(C46,'Active 1'!C$21:E$965,3,FALSE)</f>
        <v>#N/A</v>
      </c>
      <c r="F46" s="5" t="s">
        <v>148</v>
      </c>
      <c r="G46" s="25" t="str">
        <f t="shared" si="4"/>
        <v>44606.5894</v>
      </c>
      <c r="H46" s="10">
        <f t="shared" si="5"/>
        <v>36940</v>
      </c>
      <c r="I46" s="122" t="s">
        <v>239</v>
      </c>
      <c r="J46" s="123" t="s">
        <v>240</v>
      </c>
      <c r="K46" s="122">
        <v>36940</v>
      </c>
      <c r="L46" s="122" t="s">
        <v>241</v>
      </c>
      <c r="M46" s="123" t="s">
        <v>232</v>
      </c>
      <c r="N46" s="123" t="s">
        <v>233</v>
      </c>
      <c r="O46" s="124" t="s">
        <v>234</v>
      </c>
      <c r="P46" s="125" t="s">
        <v>235</v>
      </c>
    </row>
    <row r="47" spans="1:16" ht="12.75" customHeight="1" thickBot="1">
      <c r="A47" s="10" t="str">
        <f t="shared" si="0"/>
        <v>VSB 40 </v>
      </c>
      <c r="B47" s="5" t="str">
        <f t="shared" si="1"/>
        <v>I</v>
      </c>
      <c r="C47" s="10">
        <f t="shared" si="2"/>
        <v>52284.057000000001</v>
      </c>
      <c r="D47" s="25" t="str">
        <f t="shared" si="3"/>
        <v>vis</v>
      </c>
      <c r="E47" s="121">
        <f>VLOOKUP(C47,'Active 1'!C$21:E$965,3,FALSE)</f>
        <v>18416.037633887881</v>
      </c>
      <c r="F47" s="5" t="s">
        <v>148</v>
      </c>
      <c r="G47" s="25" t="str">
        <f t="shared" si="4"/>
        <v>52284.057</v>
      </c>
      <c r="H47" s="10">
        <f t="shared" si="5"/>
        <v>55387</v>
      </c>
      <c r="I47" s="122" t="s">
        <v>315</v>
      </c>
      <c r="J47" s="123" t="s">
        <v>316</v>
      </c>
      <c r="K47" s="122" t="s">
        <v>317</v>
      </c>
      <c r="L47" s="122" t="s">
        <v>318</v>
      </c>
      <c r="M47" s="123" t="s">
        <v>232</v>
      </c>
      <c r="N47" s="123" t="s">
        <v>233</v>
      </c>
      <c r="O47" s="124" t="s">
        <v>319</v>
      </c>
      <c r="P47" s="125" t="s">
        <v>320</v>
      </c>
    </row>
    <row r="48" spans="1:16" ht="12.75" customHeight="1" thickBot="1">
      <c r="A48" s="10" t="str">
        <f t="shared" si="0"/>
        <v>VSB 40 </v>
      </c>
      <c r="B48" s="5" t="str">
        <f t="shared" si="1"/>
        <v>II</v>
      </c>
      <c r="C48" s="10">
        <f t="shared" si="2"/>
        <v>52560.124799999998</v>
      </c>
      <c r="D48" s="25" t="str">
        <f t="shared" si="3"/>
        <v>vis</v>
      </c>
      <c r="E48" s="121">
        <f>VLOOKUP(C48,'Active 1'!C$21:E$965,3,FALSE)</f>
        <v>19078.201159336269</v>
      </c>
      <c r="F48" s="5" t="s">
        <v>148</v>
      </c>
      <c r="G48" s="25" t="str">
        <f t="shared" si="4"/>
        <v>52560.1248</v>
      </c>
      <c r="H48" s="10">
        <f t="shared" si="5"/>
        <v>56050.5</v>
      </c>
      <c r="I48" s="122" t="s">
        <v>321</v>
      </c>
      <c r="J48" s="123" t="s">
        <v>322</v>
      </c>
      <c r="K48" s="122" t="s">
        <v>323</v>
      </c>
      <c r="L48" s="122" t="s">
        <v>324</v>
      </c>
      <c r="M48" s="123" t="s">
        <v>232</v>
      </c>
      <c r="N48" s="123" t="s">
        <v>233</v>
      </c>
      <c r="O48" s="124" t="s">
        <v>319</v>
      </c>
      <c r="P48" s="125" t="s">
        <v>320</v>
      </c>
    </row>
    <row r="49" spans="1:16" ht="12.75" customHeight="1" thickBot="1">
      <c r="A49" s="10" t="str">
        <f t="shared" si="0"/>
        <v>VSB 42 </v>
      </c>
      <c r="B49" s="5" t="str">
        <f t="shared" si="1"/>
        <v>I</v>
      </c>
      <c r="C49" s="10">
        <f t="shared" si="2"/>
        <v>52913.256399999998</v>
      </c>
      <c r="D49" s="25" t="str">
        <f t="shared" si="3"/>
        <v>vis</v>
      </c>
      <c r="E49" s="121">
        <f>VLOOKUP(C49,'Active 1'!C$21:E$965,3,FALSE)</f>
        <v>19925.206370386717</v>
      </c>
      <c r="F49" s="5" t="s">
        <v>148</v>
      </c>
      <c r="G49" s="25" t="str">
        <f t="shared" si="4"/>
        <v>52913.2564</v>
      </c>
      <c r="H49" s="10">
        <f t="shared" si="5"/>
        <v>56899</v>
      </c>
      <c r="I49" s="122" t="s">
        <v>331</v>
      </c>
      <c r="J49" s="123" t="s">
        <v>332</v>
      </c>
      <c r="K49" s="122" t="s">
        <v>333</v>
      </c>
      <c r="L49" s="122" t="s">
        <v>334</v>
      </c>
      <c r="M49" s="123" t="s">
        <v>232</v>
      </c>
      <c r="N49" s="123" t="s">
        <v>233</v>
      </c>
      <c r="O49" s="124" t="s">
        <v>335</v>
      </c>
      <c r="P49" s="125" t="s">
        <v>336</v>
      </c>
    </row>
    <row r="50" spans="1:16" ht="12.75" customHeight="1" thickBot="1">
      <c r="A50" s="10" t="str">
        <f t="shared" si="0"/>
        <v>VSB 44 </v>
      </c>
      <c r="B50" s="5" t="str">
        <f t="shared" si="1"/>
        <v>II</v>
      </c>
      <c r="C50" s="10">
        <f t="shared" si="2"/>
        <v>53708.114300000001</v>
      </c>
      <c r="D50" s="25" t="str">
        <f t="shared" si="3"/>
        <v>vis</v>
      </c>
      <c r="E50" s="121">
        <f>VLOOKUP(C50,'Active 1'!C$21:E$965,3,FALSE)</f>
        <v>21831.715964386844</v>
      </c>
      <c r="F50" s="5" t="s">
        <v>148</v>
      </c>
      <c r="G50" s="25" t="str">
        <f t="shared" si="4"/>
        <v>53708.1143</v>
      </c>
      <c r="H50" s="10">
        <f t="shared" si="5"/>
        <v>58808.5</v>
      </c>
      <c r="I50" s="122" t="s">
        <v>343</v>
      </c>
      <c r="J50" s="123" t="s">
        <v>344</v>
      </c>
      <c r="K50" s="122" t="s">
        <v>345</v>
      </c>
      <c r="L50" s="122" t="s">
        <v>346</v>
      </c>
      <c r="M50" s="123" t="s">
        <v>232</v>
      </c>
      <c r="N50" s="123" t="s">
        <v>233</v>
      </c>
      <c r="O50" s="124" t="s">
        <v>319</v>
      </c>
      <c r="P50" s="125" t="s">
        <v>347</v>
      </c>
    </row>
    <row r="51" spans="1:16" ht="12.75" customHeight="1" thickBot="1">
      <c r="A51" s="10" t="str">
        <f t="shared" si="0"/>
        <v>VSB 45 </v>
      </c>
      <c r="B51" s="5" t="str">
        <f t="shared" si="1"/>
        <v>I</v>
      </c>
      <c r="C51" s="10">
        <f t="shared" si="2"/>
        <v>54087.093399999998</v>
      </c>
      <c r="D51" s="25" t="str">
        <f t="shared" si="3"/>
        <v>vis</v>
      </c>
      <c r="E51" s="121">
        <f>VLOOKUP(C51,'Active 1'!C$21:E$965,3,FALSE)</f>
        <v>22740.717799904269</v>
      </c>
      <c r="F51" s="5" t="s">
        <v>148</v>
      </c>
      <c r="G51" s="25" t="str">
        <f t="shared" si="4"/>
        <v>54087.0934</v>
      </c>
      <c r="H51" s="10">
        <f t="shared" si="5"/>
        <v>59719</v>
      </c>
      <c r="I51" s="122" t="s">
        <v>348</v>
      </c>
      <c r="J51" s="123" t="s">
        <v>349</v>
      </c>
      <c r="K51" s="122" t="s">
        <v>350</v>
      </c>
      <c r="L51" s="122" t="s">
        <v>351</v>
      </c>
      <c r="M51" s="123" t="s">
        <v>232</v>
      </c>
      <c r="N51" s="123" t="s">
        <v>233</v>
      </c>
      <c r="O51" s="124" t="s">
        <v>352</v>
      </c>
      <c r="P51" s="125" t="s">
        <v>353</v>
      </c>
    </row>
    <row r="52" spans="1:16" ht="12.75" customHeight="1" thickBot="1">
      <c r="A52" s="10" t="str">
        <f t="shared" si="0"/>
        <v>VSB 45 </v>
      </c>
      <c r="B52" s="5" t="str">
        <f t="shared" si="1"/>
        <v>II</v>
      </c>
      <c r="C52" s="10">
        <f t="shared" si="2"/>
        <v>54101.059800000003</v>
      </c>
      <c r="D52" s="25" t="str">
        <f t="shared" si="3"/>
        <v>vis</v>
      </c>
      <c r="E52" s="121">
        <f>VLOOKUP(C52,'Active 1'!C$21:E$965,3,FALSE)</f>
        <v>22774.21696446394</v>
      </c>
      <c r="F52" s="5" t="s">
        <v>148</v>
      </c>
      <c r="G52" s="25" t="str">
        <f t="shared" si="4"/>
        <v>54101.0598</v>
      </c>
      <c r="H52" s="10">
        <f t="shared" si="5"/>
        <v>59752.5</v>
      </c>
      <c r="I52" s="122" t="s">
        <v>354</v>
      </c>
      <c r="J52" s="123" t="s">
        <v>355</v>
      </c>
      <c r="K52" s="122" t="s">
        <v>356</v>
      </c>
      <c r="L52" s="122" t="s">
        <v>357</v>
      </c>
      <c r="M52" s="123" t="s">
        <v>232</v>
      </c>
      <c r="N52" s="123" t="s">
        <v>233</v>
      </c>
      <c r="O52" s="124" t="s">
        <v>352</v>
      </c>
      <c r="P52" s="125" t="s">
        <v>353</v>
      </c>
    </row>
    <row r="53" spans="1:16" ht="12.75" customHeight="1" thickBot="1">
      <c r="A53" s="10" t="str">
        <f t="shared" si="0"/>
        <v>VSB 48 </v>
      </c>
      <c r="B53" s="5" t="str">
        <f t="shared" si="1"/>
        <v>I</v>
      </c>
      <c r="C53" s="10">
        <f t="shared" si="2"/>
        <v>54760.212599999999</v>
      </c>
      <c r="D53" s="25" t="str">
        <f t="shared" si="3"/>
        <v>vis</v>
      </c>
      <c r="E53" s="121">
        <f>VLOOKUP(C53,'Active 1'!C$21:E$965,3,FALSE)</f>
        <v>24355.230548290729</v>
      </c>
      <c r="F53" s="5" t="s">
        <v>148</v>
      </c>
      <c r="G53" s="25" t="str">
        <f t="shared" si="4"/>
        <v>54760.2126</v>
      </c>
      <c r="H53" s="10">
        <f t="shared" si="5"/>
        <v>61336</v>
      </c>
      <c r="I53" s="122" t="s">
        <v>358</v>
      </c>
      <c r="J53" s="123" t="s">
        <v>359</v>
      </c>
      <c r="K53" s="122" t="s">
        <v>360</v>
      </c>
      <c r="L53" s="122" t="s">
        <v>361</v>
      </c>
      <c r="M53" s="123" t="s">
        <v>362</v>
      </c>
      <c r="N53" s="123" t="s">
        <v>363</v>
      </c>
      <c r="O53" s="124" t="s">
        <v>364</v>
      </c>
      <c r="P53" s="125" t="s">
        <v>365</v>
      </c>
    </row>
    <row r="54" spans="1:16">
      <c r="B54" s="5"/>
      <c r="F54" s="5"/>
    </row>
    <row r="55" spans="1:16">
      <c r="B55" s="5"/>
      <c r="F55" s="5"/>
    </row>
    <row r="56" spans="1:16">
      <c r="B56" s="5"/>
      <c r="F56" s="5"/>
    </row>
    <row r="57" spans="1:16">
      <c r="B57" s="5"/>
      <c r="F57" s="5"/>
    </row>
    <row r="58" spans="1:16">
      <c r="B58" s="5"/>
      <c r="F58" s="5"/>
    </row>
    <row r="59" spans="1:16">
      <c r="B59" s="5"/>
      <c r="F59" s="5"/>
    </row>
    <row r="60" spans="1:16">
      <c r="B60" s="5"/>
      <c r="F60" s="5"/>
    </row>
    <row r="61" spans="1:16">
      <c r="B61" s="5"/>
      <c r="F61" s="5"/>
    </row>
    <row r="62" spans="1:16">
      <c r="B62" s="5"/>
      <c r="F62" s="5"/>
    </row>
    <row r="63" spans="1:16">
      <c r="B63" s="5"/>
      <c r="F63" s="5"/>
    </row>
    <row r="64" spans="1:1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</sheetData>
  <phoneticPr fontId="8" type="noConversion"/>
  <hyperlinks>
    <hyperlink ref="A3" r:id="rId1" xr:uid="{00000000-0004-0000-0800-000000000000}"/>
    <hyperlink ref="P44" r:id="rId2" display="http://www.konkoly.hu/cgi-bin/IBVS?2850" xr:uid="{00000000-0004-0000-0800-000001000000}"/>
    <hyperlink ref="P45" r:id="rId3" display="http://www.konkoly.hu/cgi-bin/IBVS?2850" xr:uid="{00000000-0004-0000-0800-000002000000}"/>
    <hyperlink ref="P46" r:id="rId4" display="http://www.konkoly.hu/cgi-bin/IBVS?2850" xr:uid="{00000000-0004-0000-0800-000003000000}"/>
    <hyperlink ref="P19" r:id="rId5" display="http://www.konkoly.hu/cgi-bin/IBVS?2850" xr:uid="{00000000-0004-0000-0800-000004000000}"/>
    <hyperlink ref="P26" r:id="rId6" display="http://www.konkoly.hu/cgi-bin/IBVS?4104" xr:uid="{00000000-0004-0000-0800-000005000000}"/>
    <hyperlink ref="P27" r:id="rId7" display="http://www.konkoly.hu/cgi-bin/IBVS?4104" xr:uid="{00000000-0004-0000-0800-000006000000}"/>
    <hyperlink ref="P30" r:id="rId8" display="http://www.konkoly.hu/cgi-bin/IBVS?4388" xr:uid="{00000000-0004-0000-0800-000007000000}"/>
    <hyperlink ref="P31" r:id="rId9" display="http://www.konkoly.hu/cgi-bin/IBVS?4388" xr:uid="{00000000-0004-0000-0800-000008000000}"/>
    <hyperlink ref="P32" r:id="rId10" display="http://www.bav-astro.de/sfs/BAVM_link.php?BAVMnr=91" xr:uid="{00000000-0004-0000-0800-000009000000}"/>
    <hyperlink ref="P34" r:id="rId11" display="http://www.bav-astro.de/sfs/BAVM_link.php?BAVMnr=102" xr:uid="{00000000-0004-0000-0800-00000A000000}"/>
    <hyperlink ref="P35" r:id="rId12" display="http://www.bav-astro.de/sfs/BAVM_link.php?BAVMnr=111" xr:uid="{00000000-0004-0000-0800-00000B000000}"/>
    <hyperlink ref="P36" r:id="rId13" display="http://www.bav-astro.de/sfs/BAVM_link.php?BAVMnr=152" xr:uid="{00000000-0004-0000-0800-00000C000000}"/>
    <hyperlink ref="P47" r:id="rId14" display="http://vsolj.cetus-net.org/no40.pdf" xr:uid="{00000000-0004-0000-0800-00000D000000}"/>
    <hyperlink ref="P48" r:id="rId15" display="http://vsolj.cetus-net.org/no40.pdf" xr:uid="{00000000-0004-0000-0800-00000E000000}"/>
    <hyperlink ref="P37" r:id="rId16" display="http://www.konkoly.hu/cgi-bin/IBVS?5378" xr:uid="{00000000-0004-0000-0800-00000F000000}"/>
    <hyperlink ref="P49" r:id="rId17" display="http://vsolj.cetus-net.org/no42.pdf" xr:uid="{00000000-0004-0000-0800-000010000000}"/>
    <hyperlink ref="P38" r:id="rId18" display="http://www.konkoly.hu/cgi-bin/IBVS?5741" xr:uid="{00000000-0004-0000-0800-000011000000}"/>
    <hyperlink ref="P50" r:id="rId19" display="http://vsolj.cetus-net.org/no44.pdf" xr:uid="{00000000-0004-0000-0800-000012000000}"/>
    <hyperlink ref="P51" r:id="rId20" display="http://vsolj.cetus-net.org/no45.pdf" xr:uid="{00000000-0004-0000-0800-000013000000}"/>
    <hyperlink ref="P52" r:id="rId21" display="http://vsolj.cetus-net.org/no45.pdf" xr:uid="{00000000-0004-0000-0800-000014000000}"/>
    <hyperlink ref="P53" r:id="rId22" display="http://vsolj.cetus-net.org/no48.pdf" xr:uid="{00000000-0004-0000-0800-000015000000}"/>
    <hyperlink ref="P39" r:id="rId23" display="http://www.konkoly.hu/cgi-bin/IBVS?5871" xr:uid="{00000000-0004-0000-0800-000016000000}"/>
    <hyperlink ref="P40" r:id="rId24" display="http://www.konkoly.hu/cgi-bin/IBVS?5945" xr:uid="{00000000-0004-0000-0800-000017000000}"/>
    <hyperlink ref="P41" r:id="rId25" display="http://www.konkoly.hu/cgi-bin/IBVS?5960" xr:uid="{00000000-0004-0000-0800-000018000000}"/>
    <hyperlink ref="P42" r:id="rId26" display="http://www.konkoly.hu/cgi-bin/IBVS?6011" xr:uid="{00000000-0004-0000-0800-000019000000}"/>
    <hyperlink ref="P43" r:id="rId27" display="http://www.konkoly.hu/cgi-bin/IBVS?6042" xr:uid="{00000000-0004-0000-0800-00001A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00"/>
  <sheetViews>
    <sheetView topLeftCell="A22" workbookViewId="0">
      <selection activeCell="A52" sqref="A52:D56"/>
    </sheetView>
  </sheetViews>
  <sheetFormatPr defaultRowHeight="12.75"/>
  <cols>
    <col min="1" max="1" width="18.140625" style="10" customWidth="1"/>
    <col min="2" max="2" width="4.28515625" style="25" customWidth="1"/>
    <col min="3" max="3" width="10.7109375" style="25" customWidth="1"/>
    <col min="4" max="4" width="5" style="25" customWidth="1"/>
    <col min="5" max="5" width="17.28515625" style="25" customWidth="1"/>
    <col min="6" max="6" width="4" style="127" customWidth="1"/>
    <col min="7" max="11" width="9.140625" style="25"/>
    <col min="12" max="12" width="14" style="25" customWidth="1"/>
    <col min="13" max="13" width="12" style="25" customWidth="1"/>
    <col min="14" max="14" width="14.28515625" style="25" customWidth="1"/>
    <col min="15" max="16384" width="9.140625" style="25"/>
  </cols>
  <sheetData>
    <row r="1" spans="1:15" ht="18">
      <c r="A1" s="126" t="s">
        <v>194</v>
      </c>
      <c r="F1" s="25"/>
    </row>
    <row r="2" spans="1:15">
      <c r="F2" s="25"/>
    </row>
    <row r="3" spans="1:15">
      <c r="A3" s="118" t="s">
        <v>195</v>
      </c>
      <c r="F3" s="25"/>
    </row>
    <row r="4" spans="1:15">
      <c r="F4" s="25"/>
    </row>
    <row r="5" spans="1:15">
      <c r="F5" s="25"/>
    </row>
    <row r="6" spans="1:15">
      <c r="F6" s="25"/>
    </row>
    <row r="7" spans="1:15">
      <c r="F7" s="25"/>
    </row>
    <row r="8" spans="1:15">
      <c r="F8" s="25"/>
    </row>
    <row r="9" spans="1:15">
      <c r="F9" s="25"/>
    </row>
    <row r="10" spans="1:15" ht="13.5" thickBot="1">
      <c r="F10" s="64"/>
      <c r="G10" s="64"/>
      <c r="H10" s="64"/>
      <c r="I10" s="64"/>
      <c r="J10" s="64"/>
      <c r="K10" s="64"/>
      <c r="L10" s="64"/>
      <c r="M10" s="64"/>
      <c r="N10" s="64"/>
    </row>
    <row r="11" spans="1:15">
      <c r="A11" s="10" t="str">
        <f t="shared" ref="A11:A56" si="0">L11</f>
        <v>Nachapkin V</v>
      </c>
      <c r="B11" s="5" t="str">
        <f t="shared" ref="B11:B56" si="1">IF(J11="s","II","I")</f>
        <v>I</v>
      </c>
      <c r="C11" s="10">
        <f t="shared" ref="C11:C56" si="2">I11</f>
        <v>29232.081999999999</v>
      </c>
      <c r="D11" s="25" t="str">
        <f t="shared" ref="D11:D56" si="3">K11</f>
        <v>vis</v>
      </c>
      <c r="E11" s="121">
        <f>VLOOKUP(C11,'Active 1'!C$21:E$927,3,FALSE)</f>
        <v>-36875.369167442252</v>
      </c>
      <c r="G11" s="25">
        <v>-36877</v>
      </c>
      <c r="H11" s="25">
        <v>0.15859999999999999</v>
      </c>
      <c r="I11" s="25">
        <v>29232.081999999999</v>
      </c>
      <c r="J11" s="25" t="s">
        <v>196</v>
      </c>
      <c r="K11" s="25" t="s">
        <v>46</v>
      </c>
      <c r="L11" s="25" t="s">
        <v>392</v>
      </c>
      <c r="N11" s="25" t="s">
        <v>393</v>
      </c>
      <c r="O11" s="25" t="s">
        <v>197</v>
      </c>
    </row>
    <row r="12" spans="1:15">
      <c r="A12" s="10" t="str">
        <f t="shared" si="0"/>
        <v>Locher Kurt</v>
      </c>
      <c r="B12" s="5" t="str">
        <f t="shared" si="1"/>
        <v>II</v>
      </c>
      <c r="C12" s="10">
        <f t="shared" si="2"/>
        <v>43515.315000000002</v>
      </c>
      <c r="D12" s="25" t="str">
        <f t="shared" si="3"/>
        <v>vis</v>
      </c>
      <c r="E12" s="121">
        <f>VLOOKUP(C12,'Active 1'!C$21:E$927,3,FALSE)</f>
        <v>-2616.2635488918604</v>
      </c>
      <c r="G12" s="25">
        <v>-2618</v>
      </c>
      <c r="H12" s="25">
        <v>-5.7999999999999996E-3</v>
      </c>
      <c r="I12" s="25">
        <v>43515.315000000002</v>
      </c>
      <c r="J12" s="25" t="s">
        <v>394</v>
      </c>
      <c r="K12" s="25" t="s">
        <v>46</v>
      </c>
      <c r="L12" s="25" t="s">
        <v>395</v>
      </c>
      <c r="N12" s="25" t="s">
        <v>396</v>
      </c>
    </row>
    <row r="13" spans="1:15">
      <c r="A13" s="10" t="str">
        <f t="shared" si="0"/>
        <v>Locher Kurt</v>
      </c>
      <c r="B13" s="5" t="str">
        <f t="shared" si="1"/>
        <v>I</v>
      </c>
      <c r="C13" s="10">
        <f t="shared" si="2"/>
        <v>43544.296999999999</v>
      </c>
      <c r="D13" s="25" t="str">
        <f t="shared" si="3"/>
        <v>vis</v>
      </c>
      <c r="E13" s="121">
        <f>VLOOKUP(C13,'Active 1'!C$21:E$927,3,FALSE)</f>
        <v>-2546.7486569177045</v>
      </c>
      <c r="G13" s="25">
        <v>-2548</v>
      </c>
      <c r="H13" s="25">
        <v>4.0000000000000002E-4</v>
      </c>
      <c r="I13" s="25">
        <v>43544.296999999999</v>
      </c>
      <c r="J13" s="25" t="s">
        <v>196</v>
      </c>
      <c r="K13" s="25" t="s">
        <v>46</v>
      </c>
      <c r="L13" s="25" t="s">
        <v>395</v>
      </c>
      <c r="N13" s="25" t="s">
        <v>396</v>
      </c>
    </row>
    <row r="14" spans="1:15">
      <c r="A14" s="10" t="str">
        <f t="shared" si="0"/>
        <v>Locher Kurt</v>
      </c>
      <c r="B14" s="5" t="str">
        <f t="shared" si="1"/>
        <v>II</v>
      </c>
      <c r="C14" s="10">
        <f t="shared" si="2"/>
        <v>43749.631000000001</v>
      </c>
      <c r="D14" s="25" t="str">
        <f t="shared" si="3"/>
        <v>vis</v>
      </c>
      <c r="E14" s="121">
        <f>VLOOKUP(C14,'Active 1'!C$21:E$927,3,FALSE)</f>
        <v>-2054.2439702631136</v>
      </c>
      <c r="G14" s="25">
        <v>-2056</v>
      </c>
      <c r="H14" s="25">
        <v>2.3E-3</v>
      </c>
      <c r="I14" s="25">
        <v>43749.631000000001</v>
      </c>
      <c r="J14" s="25" t="s">
        <v>394</v>
      </c>
      <c r="K14" s="25" t="s">
        <v>46</v>
      </c>
      <c r="L14" s="25" t="s">
        <v>395</v>
      </c>
      <c r="N14" s="25" t="s">
        <v>397</v>
      </c>
    </row>
    <row r="15" spans="1:15">
      <c r="A15" s="10" t="str">
        <f t="shared" si="0"/>
        <v>Locher Kurt</v>
      </c>
      <c r="B15" s="5" t="str">
        <f t="shared" si="1"/>
        <v>II</v>
      </c>
      <c r="C15" s="10">
        <f t="shared" si="2"/>
        <v>43764.646000000001</v>
      </c>
      <c r="D15" s="25" t="str">
        <f t="shared" si="3"/>
        <v>vis</v>
      </c>
      <c r="E15" s="121">
        <f>VLOOKUP(C15,'Active 1'!C$21:E$927,3,FALSE)</f>
        <v>-2018.229681981006</v>
      </c>
      <c r="G15" s="25">
        <v>-2020</v>
      </c>
      <c r="H15" s="25">
        <v>8.3000000000000001E-3</v>
      </c>
      <c r="I15" s="25">
        <v>43764.646000000001</v>
      </c>
      <c r="J15" s="25" t="s">
        <v>394</v>
      </c>
      <c r="K15" s="25" t="s">
        <v>46</v>
      </c>
      <c r="L15" s="25" t="s">
        <v>395</v>
      </c>
      <c r="N15" s="25" t="s">
        <v>398</v>
      </c>
    </row>
    <row r="16" spans="1:15">
      <c r="A16" s="10" t="str">
        <f t="shared" si="0"/>
        <v>Locher Kurt</v>
      </c>
      <c r="B16" s="5" t="str">
        <f t="shared" si="1"/>
        <v>I</v>
      </c>
      <c r="C16" s="10">
        <f t="shared" si="2"/>
        <v>43773.603000000003</v>
      </c>
      <c r="D16" s="25" t="str">
        <f t="shared" si="3"/>
        <v>vis</v>
      </c>
      <c r="E16" s="121">
        <f>VLOOKUP(C16,'Active 1'!C$21:E$927,3,FALSE)</f>
        <v>-1996.7458338196388</v>
      </c>
      <c r="G16" s="25">
        <v>-1998</v>
      </c>
      <c r="H16" s="25">
        <v>1.6000000000000001E-3</v>
      </c>
      <c r="I16" s="25">
        <v>43773.603000000003</v>
      </c>
      <c r="J16" s="25" t="s">
        <v>196</v>
      </c>
      <c r="K16" s="25" t="s">
        <v>46</v>
      </c>
      <c r="L16" s="25" t="s">
        <v>395</v>
      </c>
      <c r="N16" s="25" t="s">
        <v>398</v>
      </c>
    </row>
    <row r="17" spans="1:14">
      <c r="A17" s="10" t="str">
        <f t="shared" si="0"/>
        <v>Locher Kurt</v>
      </c>
      <c r="B17" s="5" t="str">
        <f t="shared" si="1"/>
        <v>I</v>
      </c>
      <c r="C17" s="10">
        <f t="shared" si="2"/>
        <v>43783.603000000003</v>
      </c>
      <c r="D17" s="25" t="str">
        <f t="shared" si="3"/>
        <v>vis</v>
      </c>
      <c r="E17" s="121">
        <f>VLOOKUP(C17,'Active 1'!C$21:E$927,3,FALSE)</f>
        <v>-1972.760293838214</v>
      </c>
      <c r="G17" s="25">
        <v>-1974</v>
      </c>
      <c r="H17" s="25">
        <v>-4.4000000000000003E-3</v>
      </c>
      <c r="I17" s="25">
        <v>43783.603000000003</v>
      </c>
      <c r="J17" s="25" t="s">
        <v>196</v>
      </c>
      <c r="K17" s="25" t="s">
        <v>46</v>
      </c>
      <c r="L17" s="25" t="s">
        <v>395</v>
      </c>
      <c r="N17" s="25" t="s">
        <v>398</v>
      </c>
    </row>
    <row r="18" spans="1:14">
      <c r="A18" s="10" t="str">
        <f t="shared" si="0"/>
        <v>Kern J R</v>
      </c>
      <c r="B18" s="5" t="str">
        <f t="shared" si="1"/>
        <v>I</v>
      </c>
      <c r="C18" s="10">
        <f t="shared" si="2"/>
        <v>44603.670899999997</v>
      </c>
      <c r="D18" s="25" t="str">
        <f t="shared" si="3"/>
        <v>BV</v>
      </c>
      <c r="E18" s="121" t="e">
        <f>VLOOKUP(C18,'Active 1'!C$21:E$927,3,FALSE)</f>
        <v>#N/A</v>
      </c>
      <c r="G18" s="25">
        <v>-7</v>
      </c>
      <c r="H18" s="25">
        <v>-1.4E-2</v>
      </c>
      <c r="I18" s="25">
        <v>44603.670899999997</v>
      </c>
      <c r="J18" s="25" t="s">
        <v>196</v>
      </c>
      <c r="K18" s="25" t="s">
        <v>399</v>
      </c>
      <c r="L18" s="25" t="s">
        <v>400</v>
      </c>
      <c r="N18" s="25" t="s">
        <v>401</v>
      </c>
    </row>
    <row r="19" spans="1:14">
      <c r="A19" s="10" t="str">
        <f t="shared" si="0"/>
        <v>Kern J R</v>
      </c>
      <c r="B19" s="5" t="str">
        <f t="shared" si="1"/>
        <v>II</v>
      </c>
      <c r="C19" s="10">
        <f t="shared" si="2"/>
        <v>44604.714599999999</v>
      </c>
      <c r="D19" s="25" t="str">
        <f t="shared" si="3"/>
        <v>BV</v>
      </c>
      <c r="E19" s="121" t="e">
        <f>VLOOKUP(C19,'Active 1'!C$21:E$927,3,FALSE)</f>
        <v>#N/A</v>
      </c>
      <c r="G19" s="25">
        <v>-5</v>
      </c>
      <c r="H19" s="25">
        <v>-1.26E-2</v>
      </c>
      <c r="I19" s="25">
        <v>44604.714599999999</v>
      </c>
      <c r="J19" s="25" t="s">
        <v>394</v>
      </c>
      <c r="K19" s="25" t="s">
        <v>399</v>
      </c>
      <c r="L19" s="25" t="s">
        <v>400</v>
      </c>
      <c r="N19" s="25" t="s">
        <v>401</v>
      </c>
    </row>
    <row r="20" spans="1:14">
      <c r="A20" s="10" t="str">
        <f t="shared" si="0"/>
        <v>Kern J R</v>
      </c>
      <c r="B20" s="5" t="str">
        <f t="shared" si="1"/>
        <v>I</v>
      </c>
      <c r="C20" s="10">
        <f t="shared" si="2"/>
        <v>44606.589399999997</v>
      </c>
      <c r="D20" s="25" t="str">
        <f t="shared" si="3"/>
        <v>BV</v>
      </c>
      <c r="E20" s="121" t="e">
        <f>VLOOKUP(C20,'Active 1'!C$21:E$927,3,FALSE)</f>
        <v>#N/A</v>
      </c>
      <c r="G20" s="25">
        <v>0</v>
      </c>
      <c r="H20" s="25">
        <v>-1.3899999999999999E-2</v>
      </c>
      <c r="I20" s="25">
        <v>44606.589399999997</v>
      </c>
      <c r="J20" s="25" t="s">
        <v>196</v>
      </c>
      <c r="K20" s="25" t="s">
        <v>399</v>
      </c>
      <c r="L20" s="25" t="s">
        <v>400</v>
      </c>
      <c r="N20" s="25" t="s">
        <v>401</v>
      </c>
    </row>
    <row r="21" spans="1:14">
      <c r="A21" s="10" t="str">
        <f t="shared" si="0"/>
        <v>Kern J R</v>
      </c>
      <c r="B21" s="5" t="str">
        <f t="shared" si="1"/>
        <v>II</v>
      </c>
      <c r="C21" s="10">
        <f t="shared" si="2"/>
        <v>44607.632799999999</v>
      </c>
      <c r="D21" s="25" t="str">
        <f t="shared" si="3"/>
        <v>BV</v>
      </c>
      <c r="E21" s="121" t="e">
        <f>VLOOKUP(C21,'Active 1'!C$21:E$927,3,FALSE)</f>
        <v>#N/A</v>
      </c>
      <c r="G21" s="25">
        <v>2</v>
      </c>
      <c r="H21" s="25">
        <v>-1.2800000000000001E-2</v>
      </c>
      <c r="I21" s="25">
        <v>44607.632799999999</v>
      </c>
      <c r="J21" s="25" t="s">
        <v>394</v>
      </c>
      <c r="K21" s="25" t="s">
        <v>399</v>
      </c>
      <c r="L21" s="25" t="s">
        <v>400</v>
      </c>
      <c r="N21" s="25" t="s">
        <v>401</v>
      </c>
    </row>
    <row r="22" spans="1:14">
      <c r="A22" s="10" t="str">
        <f t="shared" si="0"/>
        <v>Yamasaki</v>
      </c>
      <c r="B22" s="5" t="str">
        <f t="shared" si="1"/>
        <v>II</v>
      </c>
      <c r="C22" s="10">
        <f t="shared" si="2"/>
        <v>45298.874499999998</v>
      </c>
      <c r="D22" s="25" t="str">
        <f t="shared" si="3"/>
        <v>B</v>
      </c>
      <c r="E22" s="121">
        <f>VLOOKUP(C22,'Active 1'!C$21:E$927,3,FALSE)</f>
        <v>1661.7002207581031</v>
      </c>
      <c r="G22" s="25">
        <v>1660</v>
      </c>
      <c r="H22" s="25">
        <v>-2.0899999999999998E-2</v>
      </c>
      <c r="I22" s="25">
        <v>45298.874499999998</v>
      </c>
      <c r="J22" s="25" t="s">
        <v>394</v>
      </c>
      <c r="K22" s="25" t="s">
        <v>34</v>
      </c>
      <c r="L22" s="25" t="s">
        <v>402</v>
      </c>
      <c r="N22" s="25" t="s">
        <v>403</v>
      </c>
    </row>
    <row r="23" spans="1:14">
      <c r="A23" s="10" t="str">
        <f t="shared" si="0"/>
        <v>Yamasaki</v>
      </c>
      <c r="B23" s="5" t="str">
        <f t="shared" si="1"/>
        <v>I</v>
      </c>
      <c r="C23" s="10">
        <f t="shared" si="2"/>
        <v>45299.917000000001</v>
      </c>
      <c r="D23" s="25" t="str">
        <f t="shared" si="3"/>
        <v>B</v>
      </c>
      <c r="E23" s="121">
        <f>VLOOKUP(C23,'Active 1'!C$21:E$927,3,FALSE)</f>
        <v>1664.2007133011743</v>
      </c>
      <c r="G23" s="25">
        <v>1663</v>
      </c>
      <c r="H23" s="25">
        <v>-2.07E-2</v>
      </c>
      <c r="I23" s="25">
        <v>45299.917000000001</v>
      </c>
      <c r="J23" s="25" t="s">
        <v>196</v>
      </c>
      <c r="K23" s="25" t="s">
        <v>34</v>
      </c>
      <c r="L23" s="25" t="s">
        <v>402</v>
      </c>
      <c r="N23" s="25" t="s">
        <v>403</v>
      </c>
    </row>
    <row r="24" spans="1:14">
      <c r="A24" s="10" t="str">
        <f t="shared" si="0"/>
        <v>Yamasaki</v>
      </c>
      <c r="B24" s="5" t="str">
        <f t="shared" si="1"/>
        <v>II</v>
      </c>
      <c r="C24" s="10">
        <f t="shared" si="2"/>
        <v>45300.959900000002</v>
      </c>
      <c r="D24" s="25" t="str">
        <f t="shared" si="3"/>
        <v>B</v>
      </c>
      <c r="E24" s="121">
        <f>VLOOKUP(C24,'Active 1'!C$21:E$927,3,FALSE)</f>
        <v>1666.7021652658382</v>
      </c>
      <c r="G24" s="25">
        <v>1665</v>
      </c>
      <c r="H24" s="25">
        <v>-2.01E-2</v>
      </c>
      <c r="I24" s="25">
        <v>45300.959900000002</v>
      </c>
      <c r="J24" s="25" t="s">
        <v>394</v>
      </c>
      <c r="K24" s="25" t="s">
        <v>34</v>
      </c>
      <c r="L24" s="25" t="s">
        <v>402</v>
      </c>
      <c r="N24" s="25" t="s">
        <v>403</v>
      </c>
    </row>
    <row r="25" spans="1:14">
      <c r="A25" s="10" t="str">
        <f t="shared" si="0"/>
        <v>Paschke Anton</v>
      </c>
      <c r="B25" s="5" t="str">
        <f t="shared" si="1"/>
        <v>I</v>
      </c>
      <c r="C25" s="10">
        <f t="shared" si="2"/>
        <v>47118.495000000003</v>
      </c>
      <c r="D25" s="25" t="str">
        <f t="shared" si="3"/>
        <v>vis</v>
      </c>
      <c r="E25" s="121">
        <f>VLOOKUP(C25,'Active 1'!C$21:E$927,3,FALSE)</f>
        <v>6026.1582461351036</v>
      </c>
      <c r="G25" s="25">
        <v>6025</v>
      </c>
      <c r="H25" s="25">
        <v>-3.8399999999999997E-2</v>
      </c>
      <c r="I25" s="25">
        <v>47118.495000000003</v>
      </c>
      <c r="J25" s="25" t="s">
        <v>196</v>
      </c>
      <c r="K25" s="25" t="s">
        <v>46</v>
      </c>
      <c r="L25" s="25" t="s">
        <v>404</v>
      </c>
      <c r="N25" s="25" t="s">
        <v>405</v>
      </c>
    </row>
    <row r="26" spans="1:14">
      <c r="A26" s="10" t="str">
        <f t="shared" si="0"/>
        <v>Paschke Anton</v>
      </c>
      <c r="B26" s="5" t="str">
        <f t="shared" si="1"/>
        <v>I</v>
      </c>
      <c r="C26" s="10">
        <f t="shared" si="2"/>
        <v>47141.440000000002</v>
      </c>
      <c r="D26" s="25" t="str">
        <f t="shared" si="3"/>
        <v>vis</v>
      </c>
      <c r="E26" s="121">
        <f>VLOOKUP(C26,'Active 1'!C$21:E$927,3,FALSE)</f>
        <v>6081.193067622482</v>
      </c>
      <c r="G26" s="25">
        <v>6080</v>
      </c>
      <c r="H26" s="25">
        <v>-2.3900000000000001E-2</v>
      </c>
      <c r="I26" s="25">
        <v>47141.440000000002</v>
      </c>
      <c r="J26" s="25" t="s">
        <v>196</v>
      </c>
      <c r="K26" s="25" t="s">
        <v>46</v>
      </c>
      <c r="L26" s="25" t="s">
        <v>404</v>
      </c>
      <c r="N26" s="25" t="s">
        <v>405</v>
      </c>
    </row>
    <row r="27" spans="1:14">
      <c r="A27" s="10" t="str">
        <f t="shared" si="0"/>
        <v>Paschke Anton</v>
      </c>
      <c r="B27" s="5" t="str">
        <f t="shared" si="1"/>
        <v>I</v>
      </c>
      <c r="C27" s="10">
        <f t="shared" si="2"/>
        <v>47207.315999999999</v>
      </c>
      <c r="D27" s="25" t="str">
        <f t="shared" si="3"/>
        <v>vis</v>
      </c>
      <c r="E27" s="121">
        <f>VLOOKUP(C27,'Active 1'!C$21:E$927,3,FALSE)</f>
        <v>6239.2002108041061</v>
      </c>
      <c r="G27" s="25">
        <v>6238</v>
      </c>
      <c r="H27" s="25">
        <v>-2.0899999999999998E-2</v>
      </c>
      <c r="I27" s="25">
        <v>47207.315999999999</v>
      </c>
      <c r="J27" s="25" t="s">
        <v>196</v>
      </c>
      <c r="K27" s="25" t="s">
        <v>46</v>
      </c>
      <c r="L27" s="25" t="s">
        <v>404</v>
      </c>
      <c r="N27" s="25" t="s">
        <v>406</v>
      </c>
    </row>
    <row r="28" spans="1:14">
      <c r="A28" s="10" t="str">
        <f t="shared" si="0"/>
        <v>Paschke Anton</v>
      </c>
      <c r="B28" s="5" t="str">
        <f t="shared" si="1"/>
        <v>I</v>
      </c>
      <c r="C28" s="10">
        <f t="shared" si="2"/>
        <v>47535.427000000003</v>
      </c>
      <c r="D28" s="25" t="str">
        <f t="shared" si="3"/>
        <v>vis</v>
      </c>
      <c r="E28" s="121">
        <f>VLOOKUP(C28,'Active 1'!C$21:E$927,3,FALSE)</f>
        <v>7026.1921616886393</v>
      </c>
      <c r="G28" s="25">
        <v>7025</v>
      </c>
      <c r="H28" s="25">
        <v>-2.4299999999999999E-2</v>
      </c>
      <c r="I28" s="25">
        <v>47535.427000000003</v>
      </c>
      <c r="J28" s="25" t="s">
        <v>196</v>
      </c>
      <c r="K28" s="25" t="s">
        <v>46</v>
      </c>
      <c r="L28" s="25" t="s">
        <v>404</v>
      </c>
      <c r="N28" s="25" t="s">
        <v>407</v>
      </c>
    </row>
    <row r="29" spans="1:14">
      <c r="A29" s="10" t="str">
        <f t="shared" si="0"/>
        <v>Paschke Anton</v>
      </c>
      <c r="B29" s="5" t="str">
        <f t="shared" si="1"/>
        <v>I</v>
      </c>
      <c r="C29" s="10">
        <f t="shared" si="2"/>
        <v>48286.29</v>
      </c>
      <c r="D29" s="25" t="str">
        <f t="shared" si="3"/>
        <v>ccd</v>
      </c>
      <c r="E29" s="121">
        <f>VLOOKUP(C29,'Active 1'!C$21:E$927,3,FALSE)</f>
        <v>8827.1776123958789</v>
      </c>
      <c r="G29" s="25">
        <v>8826</v>
      </c>
      <c r="H29" s="25">
        <v>-3.0300000000000001E-2</v>
      </c>
      <c r="I29" s="25">
        <v>48286.29</v>
      </c>
      <c r="J29" s="25" t="s">
        <v>196</v>
      </c>
      <c r="K29" s="25" t="s">
        <v>408</v>
      </c>
      <c r="L29" s="25" t="s">
        <v>404</v>
      </c>
      <c r="N29" s="25" t="s">
        <v>409</v>
      </c>
    </row>
    <row r="30" spans="1:14">
      <c r="A30" s="10" t="str">
        <f t="shared" si="0"/>
        <v>Liu Qingyao</v>
      </c>
      <c r="B30" s="5" t="str">
        <f t="shared" si="1"/>
        <v>II</v>
      </c>
      <c r="C30" s="10">
        <f t="shared" si="2"/>
        <v>48602.102599999998</v>
      </c>
      <c r="D30" s="25" t="str">
        <f t="shared" si="3"/>
        <v>pe</v>
      </c>
      <c r="E30" s="121">
        <f>VLOOKUP(C30,'Active 1'!C$21:E$927,3,FALSE)</f>
        <v>9584.6711867896393</v>
      </c>
      <c r="G30" s="25">
        <v>9583</v>
      </c>
      <c r="H30" s="25">
        <v>-3.3099999999999997E-2</v>
      </c>
      <c r="I30" s="25">
        <v>48602.102599999998</v>
      </c>
      <c r="J30" s="25" t="s">
        <v>394</v>
      </c>
      <c r="K30" s="25" t="s">
        <v>50</v>
      </c>
      <c r="L30" s="25" t="s">
        <v>410</v>
      </c>
      <c r="N30" s="25" t="s">
        <v>411</v>
      </c>
    </row>
    <row r="31" spans="1:14">
      <c r="A31" s="10" t="str">
        <f t="shared" si="0"/>
        <v>Liu Qingyao</v>
      </c>
      <c r="B31" s="5" t="str">
        <f t="shared" si="1"/>
        <v>I</v>
      </c>
      <c r="C31" s="10">
        <f t="shared" si="2"/>
        <v>48603.145199999999</v>
      </c>
      <c r="D31" s="25" t="str">
        <f t="shared" si="3"/>
        <v>pe</v>
      </c>
      <c r="E31" s="121">
        <f>VLOOKUP(C31,'Active 1'!C$21:E$927,3,FALSE)</f>
        <v>9587.1719191881039</v>
      </c>
      <c r="G31" s="25">
        <v>9586</v>
      </c>
      <c r="H31" s="25">
        <v>-3.27E-2</v>
      </c>
      <c r="I31" s="25">
        <v>48603.145199999999</v>
      </c>
      <c r="J31" s="25" t="s">
        <v>196</v>
      </c>
      <c r="K31" s="25" t="s">
        <v>50</v>
      </c>
      <c r="L31" s="25" t="s">
        <v>410</v>
      </c>
      <c r="N31" s="25" t="s">
        <v>411</v>
      </c>
    </row>
    <row r="32" spans="1:14">
      <c r="A32" s="10" t="str">
        <f t="shared" si="0"/>
        <v>Paschke Anton</v>
      </c>
      <c r="B32" s="5" t="str">
        <f t="shared" si="1"/>
        <v>I</v>
      </c>
      <c r="C32" s="10">
        <f t="shared" si="2"/>
        <v>48652.341999999997</v>
      </c>
      <c r="D32" s="25" t="str">
        <f t="shared" si="3"/>
        <v>ccd</v>
      </c>
      <c r="E32" s="121">
        <f>VLOOKUP(C32,'Active 1'!C$21:E$927,3,FALSE)</f>
        <v>9705.1731005239144</v>
      </c>
      <c r="G32" s="25">
        <v>9704</v>
      </c>
      <c r="H32" s="25">
        <v>-3.2199999999999999E-2</v>
      </c>
      <c r="I32" s="25">
        <v>48652.341999999997</v>
      </c>
      <c r="J32" s="25" t="s">
        <v>196</v>
      </c>
      <c r="K32" s="25" t="s">
        <v>408</v>
      </c>
      <c r="L32" s="25" t="s">
        <v>404</v>
      </c>
      <c r="N32" s="25" t="s">
        <v>412</v>
      </c>
    </row>
    <row r="33" spans="1:14">
      <c r="A33" s="10" t="str">
        <f t="shared" si="0"/>
        <v>Paschke Anton</v>
      </c>
      <c r="B33" s="5" t="str">
        <f t="shared" si="1"/>
        <v>I</v>
      </c>
      <c r="C33" s="10">
        <f t="shared" si="2"/>
        <v>49698.392</v>
      </c>
      <c r="D33" s="25" t="str">
        <f t="shared" si="3"/>
        <v>ccd</v>
      </c>
      <c r="E33" s="121">
        <f>VLOOKUP(C33,'Active 1'!C$21:E$927,3,FALSE)</f>
        <v>12214.180510280845</v>
      </c>
      <c r="G33" s="25">
        <v>12213</v>
      </c>
      <c r="H33" s="25">
        <v>-2.9100000000000001E-2</v>
      </c>
      <c r="I33" s="25">
        <v>49698.392</v>
      </c>
      <c r="J33" s="25" t="s">
        <v>196</v>
      </c>
      <c r="K33" s="25" t="s">
        <v>408</v>
      </c>
      <c r="L33" s="25" t="s">
        <v>404</v>
      </c>
      <c r="N33" s="25" t="s">
        <v>413</v>
      </c>
    </row>
    <row r="34" spans="1:14">
      <c r="A34" s="10" t="str">
        <f t="shared" si="0"/>
        <v>Kleikamp Wilhelm</v>
      </c>
      <c r="B34" s="5" t="str">
        <f t="shared" si="1"/>
        <v>II</v>
      </c>
      <c r="C34" s="10">
        <f t="shared" si="2"/>
        <v>50114.271500000003</v>
      </c>
      <c r="D34" s="25" t="str">
        <f t="shared" si="3"/>
        <v>ccd</v>
      </c>
      <c r="E34" s="121">
        <f>VLOOKUP(C34,'Active 1'!C$21:E$927,3,FALSE)</f>
        <v>13211.68994775134</v>
      </c>
      <c r="G34" s="25">
        <v>13210</v>
      </c>
      <c r="H34" s="25">
        <v>-2.52E-2</v>
      </c>
      <c r="I34" s="25">
        <v>50114.271500000003</v>
      </c>
      <c r="J34" s="25" t="s">
        <v>394</v>
      </c>
      <c r="K34" s="25" t="s">
        <v>408</v>
      </c>
      <c r="L34" s="25" t="s">
        <v>416</v>
      </c>
      <c r="M34" s="25" t="s">
        <v>417</v>
      </c>
    </row>
    <row r="35" spans="1:14">
      <c r="A35" s="10" t="str">
        <f t="shared" si="0"/>
        <v>Paschke Anton</v>
      </c>
      <c r="B35" s="5" t="str">
        <f t="shared" si="1"/>
        <v>II</v>
      </c>
      <c r="C35" s="10">
        <f t="shared" si="2"/>
        <v>50480.322</v>
      </c>
      <c r="D35" s="25" t="str">
        <f t="shared" si="3"/>
        <v>ccd</v>
      </c>
      <c r="E35" s="121">
        <f>VLOOKUP(C35,'Active 1'!C$21:E$927,3,FALSE)</f>
        <v>14089.681838048382</v>
      </c>
      <c r="G35" s="25">
        <v>14088</v>
      </c>
      <c r="H35" s="25">
        <v>-2.86E-2</v>
      </c>
      <c r="I35" s="25">
        <v>50480.322</v>
      </c>
      <c r="J35" s="25" t="s">
        <v>394</v>
      </c>
      <c r="K35" s="25" t="s">
        <v>408</v>
      </c>
      <c r="L35" s="25" t="s">
        <v>404</v>
      </c>
      <c r="N35" s="25" t="s">
        <v>418</v>
      </c>
    </row>
    <row r="36" spans="1:14">
      <c r="A36" s="10" t="str">
        <f t="shared" si="0"/>
        <v>Kleikamp Wilhelm</v>
      </c>
      <c r="B36" s="5" t="str">
        <f t="shared" si="1"/>
        <v>II</v>
      </c>
      <c r="C36" s="10">
        <f t="shared" si="2"/>
        <v>50485.325599999996</v>
      </c>
      <c r="D36" s="25" t="str">
        <f t="shared" si="3"/>
        <v>ccd</v>
      </c>
      <c r="E36" s="121">
        <f>VLOOKUP(C36,'Active 1'!C$21:E$927,3,FALSE)</f>
        <v>14101.68324283348</v>
      </c>
      <c r="G36" s="25">
        <v>14100</v>
      </c>
      <c r="H36" s="25">
        <v>-2.8000000000000001E-2</v>
      </c>
      <c r="I36" s="25">
        <v>50485.325599999996</v>
      </c>
      <c r="J36" s="25" t="s">
        <v>394</v>
      </c>
      <c r="K36" s="25" t="s">
        <v>408</v>
      </c>
      <c r="L36" s="25" t="s">
        <v>416</v>
      </c>
      <c r="M36" s="25" t="s">
        <v>419</v>
      </c>
    </row>
    <row r="37" spans="1:14">
      <c r="A37" s="10" t="str">
        <f t="shared" si="0"/>
        <v>Kleikamp Wilhelm</v>
      </c>
      <c r="B37" s="5" t="str">
        <f t="shared" si="1"/>
        <v>I</v>
      </c>
      <c r="C37" s="10">
        <f t="shared" si="2"/>
        <v>50743.607799999998</v>
      </c>
      <c r="D37" s="25" t="str">
        <f t="shared" si="3"/>
        <v>ccd</v>
      </c>
      <c r="E37" s="121">
        <f>VLOOKUP(C37,'Active 1'!C$21:E$927,3,FALSE)</f>
        <v>14721.187046292514</v>
      </c>
      <c r="G37" s="25">
        <v>14720</v>
      </c>
      <c r="H37" s="25">
        <v>-2.64E-2</v>
      </c>
      <c r="I37" s="25">
        <v>50743.607799999998</v>
      </c>
      <c r="J37" s="25" t="s">
        <v>196</v>
      </c>
      <c r="K37" s="25" t="s">
        <v>408</v>
      </c>
      <c r="L37" s="25" t="s">
        <v>416</v>
      </c>
      <c r="M37" s="25" t="s">
        <v>420</v>
      </c>
    </row>
    <row r="38" spans="1:14">
      <c r="A38" s="10" t="str">
        <f t="shared" si="0"/>
        <v>Kleikamp Wilhelm</v>
      </c>
      <c r="B38" s="5" t="str">
        <f t="shared" si="1"/>
        <v>I</v>
      </c>
      <c r="C38" s="10">
        <f t="shared" si="2"/>
        <v>51873.460099999997</v>
      </c>
      <c r="D38" s="25" t="e">
        <f t="shared" si="3"/>
        <v>#NAME?</v>
      </c>
      <c r="E38" s="121">
        <f>VLOOKUP(C38,'Active 1'!C$21:E$927,3,FALSE)</f>
        <v>17431.198797767971</v>
      </c>
      <c r="G38" s="25">
        <v>17430</v>
      </c>
      <c r="H38" s="25">
        <v>-2.1499999999999998E-2</v>
      </c>
      <c r="I38" s="25">
        <v>51873.460099999997</v>
      </c>
      <c r="J38" s="25" t="s">
        <v>196</v>
      </c>
      <c r="K38" s="25" t="e">
        <f>-Ir</f>
        <v>#NAME?</v>
      </c>
      <c r="L38" s="25" t="s">
        <v>416</v>
      </c>
      <c r="M38" s="25" t="s">
        <v>424</v>
      </c>
    </row>
    <row r="39" spans="1:14">
      <c r="A39" s="10" t="str">
        <f t="shared" si="0"/>
        <v>Kiyota Seichiiro</v>
      </c>
      <c r="B39" s="5" t="str">
        <f t="shared" si="1"/>
        <v>I</v>
      </c>
      <c r="C39" s="10">
        <f t="shared" si="2"/>
        <v>52560.124799999998</v>
      </c>
      <c r="D39" s="25" t="str">
        <f t="shared" si="3"/>
        <v>ccd</v>
      </c>
      <c r="E39" s="121">
        <f>VLOOKUP(C39,'Active 1'!C$21:E$927,3,FALSE)</f>
        <v>19078.201159336269</v>
      </c>
      <c r="G39" s="25">
        <v>19077</v>
      </c>
      <c r="H39" s="25">
        <v>-2.0500000000000001E-2</v>
      </c>
      <c r="I39" s="25">
        <v>52560.124799999998</v>
      </c>
      <c r="J39" s="25" t="s">
        <v>196</v>
      </c>
      <c r="K39" s="25" t="s">
        <v>408</v>
      </c>
      <c r="L39" s="25" t="s">
        <v>426</v>
      </c>
      <c r="M39" s="25" t="s">
        <v>427</v>
      </c>
    </row>
    <row r="40" spans="1:14">
      <c r="A40" s="10" t="str">
        <f t="shared" si="0"/>
        <v>Dvorak S W</v>
      </c>
      <c r="B40" s="5" t="str">
        <f t="shared" si="1"/>
        <v>I</v>
      </c>
      <c r="C40" s="10">
        <f t="shared" si="2"/>
        <v>52624.748599999999</v>
      </c>
      <c r="D40" s="25" t="str">
        <f t="shared" si="3"/>
        <v>ccd</v>
      </c>
      <c r="E40" s="121">
        <f>VLOOKUP(C40,'Active 1'!C$21:E$927,3,FALSE)</f>
        <v>19233.204833201431</v>
      </c>
      <c r="G40" s="25">
        <v>19232</v>
      </c>
      <c r="H40" s="25">
        <v>-1.9E-2</v>
      </c>
      <c r="I40" s="25">
        <v>52624.748599999999</v>
      </c>
      <c r="J40" s="25" t="s">
        <v>196</v>
      </c>
      <c r="K40" s="25" t="s">
        <v>408</v>
      </c>
      <c r="L40" s="25" t="s">
        <v>428</v>
      </c>
      <c r="N40" s="25" t="s">
        <v>429</v>
      </c>
    </row>
    <row r="41" spans="1:14">
      <c r="A41" s="10" t="str">
        <f t="shared" si="0"/>
        <v>Maehara Hiroyuki</v>
      </c>
      <c r="B41" s="5" t="str">
        <f t="shared" si="1"/>
        <v>I</v>
      </c>
      <c r="C41" s="10">
        <f t="shared" si="2"/>
        <v>52913.256399999998</v>
      </c>
      <c r="D41" s="25" t="str">
        <f t="shared" si="3"/>
        <v>V</v>
      </c>
      <c r="E41" s="121">
        <f>VLOOKUP(C41,'Active 1'!C$21:E$927,3,FALSE)</f>
        <v>19925.206370386717</v>
      </c>
      <c r="G41" s="25">
        <v>19924</v>
      </c>
      <c r="H41" s="25">
        <v>-1.83E-2</v>
      </c>
      <c r="I41" s="25">
        <v>52913.256399999998</v>
      </c>
      <c r="J41" s="25" t="s">
        <v>196</v>
      </c>
      <c r="K41" s="25" t="s">
        <v>148</v>
      </c>
      <c r="L41" s="25" t="s">
        <v>430</v>
      </c>
      <c r="M41" s="25" t="s">
        <v>431</v>
      </c>
    </row>
    <row r="42" spans="1:14">
      <c r="A42" s="10" t="str">
        <f t="shared" si="0"/>
        <v>Zejda Milos</v>
      </c>
      <c r="B42" s="5" t="str">
        <f t="shared" si="1"/>
        <v>II</v>
      </c>
      <c r="C42" s="10">
        <f t="shared" si="2"/>
        <v>53299.532099999997</v>
      </c>
      <c r="D42" s="25" t="str">
        <f t="shared" si="3"/>
        <v>ccd</v>
      </c>
      <c r="E42" s="121">
        <f>VLOOKUP(C42,'Active 1'!C$21:E$927,3,FALSE)</f>
        <v>20851.709495006991</v>
      </c>
      <c r="G42" s="25">
        <v>20850</v>
      </c>
      <c r="H42" s="25">
        <v>-1.7100000000000001E-2</v>
      </c>
      <c r="I42" s="25">
        <v>53299.532099999997</v>
      </c>
      <c r="J42" s="25" t="s">
        <v>394</v>
      </c>
      <c r="K42" s="25" t="s">
        <v>408</v>
      </c>
      <c r="L42" s="25" t="s">
        <v>432</v>
      </c>
      <c r="N42" s="25" t="s">
        <v>433</v>
      </c>
    </row>
    <row r="43" spans="1:14">
      <c r="A43" s="10" t="str">
        <f t="shared" si="0"/>
        <v>Kiyota Seiichir</v>
      </c>
      <c r="B43" s="5" t="str">
        <f t="shared" si="1"/>
        <v>II</v>
      </c>
      <c r="C43" s="10">
        <f t="shared" si="2"/>
        <v>53708.114300000001</v>
      </c>
      <c r="D43" s="25" t="str">
        <f t="shared" si="3"/>
        <v>Ic</v>
      </c>
      <c r="E43" s="121">
        <f>VLOOKUP(C43,'Active 1'!C$21:E$927,3,FALSE)</f>
        <v>21831.715964386844</v>
      </c>
      <c r="G43" s="25">
        <v>21830</v>
      </c>
      <c r="H43" s="25">
        <v>-1.44E-2</v>
      </c>
      <c r="I43" s="25">
        <v>53708.114300000001</v>
      </c>
      <c r="J43" s="25" t="s">
        <v>394</v>
      </c>
      <c r="K43" s="25" t="s">
        <v>363</v>
      </c>
      <c r="L43" s="25" t="s">
        <v>434</v>
      </c>
      <c r="N43" s="25" t="s">
        <v>435</v>
      </c>
    </row>
    <row r="44" spans="1:14">
      <c r="A44" s="10" t="str">
        <f t="shared" si="0"/>
        <v>Nakajima Kazuhir</v>
      </c>
      <c r="B44" s="5" t="str">
        <f t="shared" si="1"/>
        <v>II</v>
      </c>
      <c r="C44" s="10">
        <f t="shared" si="2"/>
        <v>54087.093399999998</v>
      </c>
      <c r="D44" s="25" t="str">
        <f t="shared" si="3"/>
        <v>Ic</v>
      </c>
      <c r="E44" s="121">
        <f>VLOOKUP(C44,'Active 1'!C$21:E$927,3,FALSE)</f>
        <v>22740.717799904269</v>
      </c>
      <c r="G44" s="25">
        <v>22739</v>
      </c>
      <c r="H44" s="25">
        <v>-1.3599999999999999E-2</v>
      </c>
      <c r="I44" s="25">
        <v>54087.093399999998</v>
      </c>
      <c r="J44" s="25" t="s">
        <v>394</v>
      </c>
      <c r="K44" s="25" t="s">
        <v>363</v>
      </c>
      <c r="L44" s="25" t="s">
        <v>436</v>
      </c>
      <c r="M44" s="25" t="s">
        <v>437</v>
      </c>
    </row>
    <row r="45" spans="1:14">
      <c r="A45" s="10" t="str">
        <f t="shared" si="0"/>
        <v>Maehara Hiroyuki</v>
      </c>
      <c r="B45" s="5" t="str">
        <f t="shared" si="1"/>
        <v>I</v>
      </c>
      <c r="C45" s="10">
        <f t="shared" si="2"/>
        <v>54101.059800000003</v>
      </c>
      <c r="D45" s="25" t="str">
        <f t="shared" si="3"/>
        <v>V</v>
      </c>
      <c r="E45" s="121">
        <f>VLOOKUP(C45,'Active 1'!C$21:E$927,3,FALSE)</f>
        <v>22774.21696446394</v>
      </c>
      <c r="G45" s="25">
        <v>22773</v>
      </c>
      <c r="H45" s="25">
        <v>-1.3899999999999999E-2</v>
      </c>
      <c r="I45" s="25">
        <v>54101.059800000003</v>
      </c>
      <c r="J45" s="25" t="s">
        <v>196</v>
      </c>
      <c r="K45" s="25" t="s">
        <v>148</v>
      </c>
      <c r="L45" s="25" t="s">
        <v>430</v>
      </c>
      <c r="M45" s="25" t="s">
        <v>438</v>
      </c>
    </row>
    <row r="46" spans="1:14">
      <c r="A46" s="10" t="str">
        <f t="shared" si="0"/>
        <v>Nakajima Kazuhir</v>
      </c>
      <c r="B46" s="5" t="str">
        <f t="shared" si="1"/>
        <v>I</v>
      </c>
      <c r="C46" s="10">
        <f t="shared" si="2"/>
        <v>54760.212599999999</v>
      </c>
      <c r="D46" s="25" t="str">
        <f t="shared" si="3"/>
        <v>Ic</v>
      </c>
      <c r="E46" s="121">
        <f>VLOOKUP(C46,'Active 1'!C$21:E$927,3,FALSE)</f>
        <v>24355.230548290729</v>
      </c>
      <c r="G46" s="25">
        <v>24354</v>
      </c>
      <c r="H46" s="25">
        <v>-8.3000000000000001E-3</v>
      </c>
      <c r="I46" s="25">
        <v>54760.212599999999</v>
      </c>
      <c r="J46" s="25" t="s">
        <v>196</v>
      </c>
      <c r="K46" s="25" t="s">
        <v>363</v>
      </c>
      <c r="L46" s="25" t="s">
        <v>436</v>
      </c>
      <c r="M46" s="25" t="s">
        <v>439</v>
      </c>
    </row>
    <row r="47" spans="1:14">
      <c r="A47" s="10" t="str">
        <f t="shared" si="0"/>
        <v>Diethelm Roger</v>
      </c>
      <c r="B47" s="5" t="str">
        <f t="shared" si="1"/>
        <v>I</v>
      </c>
      <c r="C47" s="10">
        <f t="shared" si="2"/>
        <v>54830.674299999999</v>
      </c>
      <c r="D47" s="25" t="str">
        <f t="shared" si="3"/>
        <v>V</v>
      </c>
      <c r="E47" s="121">
        <f>VLOOKUP(C47,'Active 1'!C$21:E$927,3,FALSE)</f>
        <v>24524.236740541644</v>
      </c>
      <c r="G47" s="25">
        <v>24523</v>
      </c>
      <c r="H47" s="25">
        <v>-5.7000000000000002E-3</v>
      </c>
      <c r="I47" s="25">
        <v>54830.674299999999</v>
      </c>
      <c r="J47" s="25" t="s">
        <v>196</v>
      </c>
      <c r="K47" s="25" t="s">
        <v>148</v>
      </c>
      <c r="L47" s="25" t="s">
        <v>440</v>
      </c>
      <c r="N47" s="25" t="s">
        <v>441</v>
      </c>
    </row>
    <row r="48" spans="1:14">
      <c r="A48" s="10" t="str">
        <f t="shared" si="0"/>
        <v>Diethelm Roger</v>
      </c>
      <c r="B48" s="5" t="str">
        <f t="shared" si="1"/>
        <v>I</v>
      </c>
      <c r="C48" s="10">
        <f t="shared" si="2"/>
        <v>55209.654999999999</v>
      </c>
      <c r="D48" s="25" t="str">
        <f t="shared" si="3"/>
        <v>V</v>
      </c>
      <c r="E48" s="121">
        <f>VLOOKUP(C48,'Active 1'!C$21:E$927,3,FALSE)</f>
        <v>25433.242413745473</v>
      </c>
      <c r="G48" s="25">
        <v>25432</v>
      </c>
      <c r="H48" s="25">
        <v>-3.3E-3</v>
      </c>
      <c r="I48" s="25">
        <v>55209.654999999999</v>
      </c>
      <c r="J48" s="25" t="s">
        <v>196</v>
      </c>
      <c r="K48" s="25" t="s">
        <v>148</v>
      </c>
      <c r="L48" s="25" t="s">
        <v>440</v>
      </c>
      <c r="N48" s="25" t="s">
        <v>442</v>
      </c>
    </row>
    <row r="49" spans="1:14">
      <c r="A49" s="10" t="str">
        <f t="shared" si="0"/>
        <v>Diethelm Roger</v>
      </c>
      <c r="B49" s="5" t="str">
        <f t="shared" si="1"/>
        <v>I</v>
      </c>
      <c r="C49" s="10">
        <f t="shared" si="2"/>
        <v>55476.905500000001</v>
      </c>
      <c r="D49" s="25" t="str">
        <f t="shared" si="3"/>
        <v>V</v>
      </c>
      <c r="E49" s="121">
        <f>VLOOKUP(C49,'Active 1'!C$21:E$927,3,FALSE)</f>
        <v>26074.257169026052</v>
      </c>
      <c r="G49" s="25">
        <v>26073</v>
      </c>
      <c r="H49" s="25">
        <v>2.8E-3</v>
      </c>
      <c r="I49" s="25">
        <v>55476.905500000001</v>
      </c>
      <c r="J49" s="25" t="s">
        <v>196</v>
      </c>
      <c r="K49" s="25" t="s">
        <v>148</v>
      </c>
      <c r="L49" s="25" t="s">
        <v>440</v>
      </c>
      <c r="N49" s="25" t="s">
        <v>443</v>
      </c>
    </row>
    <row r="50" spans="1:14">
      <c r="A50" s="10" t="str">
        <f t="shared" si="0"/>
        <v>Diethelm Roger</v>
      </c>
      <c r="B50" s="5" t="str">
        <f t="shared" si="1"/>
        <v>II</v>
      </c>
      <c r="C50" s="10">
        <f t="shared" si="2"/>
        <v>55869.856399999997</v>
      </c>
      <c r="D50" s="25" t="str">
        <f t="shared" si="3"/>
        <v>ccd</v>
      </c>
      <c r="E50" s="121">
        <f>VLOOKUP(C50,'Active 1'!C$21:E$927,3,FALSE)</f>
        <v>27016.771121294722</v>
      </c>
      <c r="G50" s="25">
        <v>27015</v>
      </c>
      <c r="H50" s="25">
        <v>8.6E-3</v>
      </c>
      <c r="I50" s="25">
        <v>55869.856399999997</v>
      </c>
      <c r="J50" s="25" t="s">
        <v>394</v>
      </c>
      <c r="K50" s="25" t="s">
        <v>408</v>
      </c>
      <c r="L50" s="25" t="s">
        <v>440</v>
      </c>
      <c r="N50" s="25" t="s">
        <v>444</v>
      </c>
    </row>
    <row r="51" spans="1:14">
      <c r="A51" s="10" t="str">
        <f t="shared" si="0"/>
        <v>Diethelm Roger</v>
      </c>
      <c r="B51" s="5" t="str">
        <f t="shared" si="1"/>
        <v>I</v>
      </c>
      <c r="C51" s="10">
        <f t="shared" si="2"/>
        <v>56231.9565</v>
      </c>
      <c r="D51" s="25" t="str">
        <f t="shared" si="3"/>
        <v>V</v>
      </c>
      <c r="E51" s="121">
        <f>VLOOKUP(C51,'Active 1'!C$21:E$927,3,FALSE)</f>
        <v>27885.287763877513</v>
      </c>
      <c r="G51" s="25">
        <v>27884</v>
      </c>
      <c r="H51" s="25">
        <v>1.5599999999999999E-2</v>
      </c>
      <c r="I51" s="25">
        <v>56231.9565</v>
      </c>
      <c r="J51" s="25" t="s">
        <v>196</v>
      </c>
      <c r="K51" s="25" t="s">
        <v>148</v>
      </c>
      <c r="L51" s="25" t="s">
        <v>440</v>
      </c>
      <c r="N51" s="25" t="s">
        <v>445</v>
      </c>
    </row>
    <row r="52" spans="1:14">
      <c r="A52" s="10" t="str">
        <f t="shared" si="0"/>
        <v>Qian Shengbang</v>
      </c>
      <c r="B52" s="5" t="str">
        <f t="shared" si="1"/>
        <v>I</v>
      </c>
      <c r="C52" s="10">
        <f t="shared" si="2"/>
        <v>50096.548999999999</v>
      </c>
      <c r="D52" s="25" t="str">
        <f t="shared" si="3"/>
        <v>B</v>
      </c>
      <c r="E52" s="121">
        <f>VLOOKUP(C52,'Active 1'!C$21:E$927,3,FALSE)</f>
        <v>13169.181574519253</v>
      </c>
      <c r="G52" s="25">
        <v>13168</v>
      </c>
      <c r="H52" s="25">
        <v>-2.87E-2</v>
      </c>
      <c r="I52" s="25">
        <v>50096.548999999999</v>
      </c>
      <c r="J52" s="25" t="s">
        <v>196</v>
      </c>
      <c r="K52" s="25" t="s">
        <v>34</v>
      </c>
      <c r="L52" s="25" t="s">
        <v>414</v>
      </c>
      <c r="N52" s="25" t="s">
        <v>415</v>
      </c>
    </row>
    <row r="53" spans="1:14">
      <c r="A53" s="10" t="str">
        <f t="shared" si="0"/>
        <v>Qian Shengbang</v>
      </c>
      <c r="B53" s="5" t="str">
        <f t="shared" si="1"/>
        <v>I</v>
      </c>
      <c r="C53" s="10">
        <f t="shared" si="2"/>
        <v>50099.467199999999</v>
      </c>
      <c r="D53" s="25" t="str">
        <f t="shared" si="3"/>
        <v>B</v>
      </c>
      <c r="E53" s="121">
        <f>VLOOKUP(C53,'Active 1'!C$21:E$927,3,FALSE)</f>
        <v>13176.181034796631</v>
      </c>
      <c r="G53" s="25">
        <v>13175</v>
      </c>
      <c r="H53" s="25">
        <v>-2.8899999999999999E-2</v>
      </c>
      <c r="I53" s="25">
        <v>50099.467199999999</v>
      </c>
      <c r="J53" s="25" t="s">
        <v>196</v>
      </c>
      <c r="K53" s="25" t="s">
        <v>34</v>
      </c>
      <c r="L53" s="25" t="s">
        <v>414</v>
      </c>
      <c r="N53" s="25" t="s">
        <v>415</v>
      </c>
    </row>
    <row r="54" spans="1:14">
      <c r="A54" s="10" t="str">
        <f t="shared" si="0"/>
        <v>Paschke Anton</v>
      </c>
      <c r="B54" s="5" t="str">
        <f t="shared" si="1"/>
        <v>I</v>
      </c>
      <c r="C54" s="10">
        <f t="shared" si="2"/>
        <v>51402.75</v>
      </c>
      <c r="D54" s="25" t="str">
        <f t="shared" si="3"/>
        <v>ccd</v>
      </c>
      <c r="E54" s="121">
        <f>VLOOKUP(C54,'Active 1'!C$21:E$927,3,FALSE)</f>
        <v>16302.17520544694</v>
      </c>
      <c r="G54" s="25">
        <v>16301</v>
      </c>
      <c r="H54" s="25">
        <v>-3.1300000000000001E-2</v>
      </c>
      <c r="I54" s="25">
        <v>51402.75</v>
      </c>
      <c r="J54" s="25" t="s">
        <v>196</v>
      </c>
      <c r="K54" s="25" t="s">
        <v>408</v>
      </c>
      <c r="L54" s="25" t="s">
        <v>404</v>
      </c>
      <c r="N54" s="25" t="s">
        <v>421</v>
      </c>
    </row>
    <row r="55" spans="1:14">
      <c r="A55" s="10" t="str">
        <f t="shared" si="0"/>
        <v>Pojmanski G</v>
      </c>
      <c r="B55" s="5" t="str">
        <f t="shared" si="1"/>
        <v>I</v>
      </c>
      <c r="C55" s="10">
        <f t="shared" si="2"/>
        <v>51869.29</v>
      </c>
      <c r="D55" s="25" t="str">
        <f t="shared" si="3"/>
        <v>ccd</v>
      </c>
      <c r="E55" s="121">
        <f>VLOOKUP(C55,'Active 1'!C$21:E$927,3,FALSE)</f>
        <v>17421.196587740327</v>
      </c>
      <c r="G55" s="25">
        <v>17420</v>
      </c>
      <c r="H55" s="25">
        <v>-2.24E-2</v>
      </c>
      <c r="I55" s="25">
        <v>51869.29</v>
      </c>
      <c r="J55" s="25" t="s">
        <v>196</v>
      </c>
      <c r="K55" s="25" t="s">
        <v>408</v>
      </c>
      <c r="L55" s="25" t="s">
        <v>422</v>
      </c>
      <c r="N55" s="25" t="s">
        <v>423</v>
      </c>
    </row>
    <row r="56" spans="1:14">
      <c r="A56" s="10" t="str">
        <f t="shared" si="0"/>
        <v>Paschke Anton</v>
      </c>
      <c r="B56" s="5" t="str">
        <f t="shared" si="1"/>
        <v>I</v>
      </c>
      <c r="C56" s="10">
        <f t="shared" si="2"/>
        <v>52143.627999999997</v>
      </c>
      <c r="D56" s="25" t="str">
        <f t="shared" si="3"/>
        <v>V</v>
      </c>
      <c r="E56" s="121">
        <f>VLOOKUP(C56,'Active 1'!C$21:E$927,3,FALSE)</f>
        <v>18079.211094482725</v>
      </c>
      <c r="G56" s="25">
        <v>18078</v>
      </c>
      <c r="H56" s="25">
        <v>-1.6400000000000001E-2</v>
      </c>
      <c r="I56" s="25">
        <v>52143.627999999997</v>
      </c>
      <c r="J56" s="25" t="s">
        <v>196</v>
      </c>
      <c r="K56" s="25" t="s">
        <v>148</v>
      </c>
      <c r="L56" s="25" t="s">
        <v>404</v>
      </c>
      <c r="N56" s="25" t="s">
        <v>425</v>
      </c>
    </row>
    <row r="57" spans="1:14">
      <c r="B57" s="5"/>
      <c r="C57" s="10"/>
    </row>
    <row r="58" spans="1:14">
      <c r="B58" s="5"/>
      <c r="C58" s="10"/>
    </row>
    <row r="59" spans="1:14">
      <c r="B59" s="5"/>
      <c r="C59" s="10"/>
    </row>
    <row r="60" spans="1:14">
      <c r="B60" s="5"/>
      <c r="C60" s="10"/>
    </row>
    <row r="61" spans="1:14">
      <c r="B61" s="5"/>
      <c r="C61" s="10"/>
    </row>
    <row r="62" spans="1:14">
      <c r="B62" s="5"/>
      <c r="C62" s="10"/>
    </row>
    <row r="63" spans="1:14">
      <c r="B63" s="5"/>
      <c r="C63" s="10"/>
    </row>
    <row r="64" spans="1:14">
      <c r="B64" s="5"/>
      <c r="C64" s="10"/>
    </row>
    <row r="65" spans="2:3">
      <c r="B65" s="5"/>
      <c r="C65" s="10"/>
    </row>
    <row r="66" spans="2:3">
      <c r="B66" s="5"/>
      <c r="C66" s="10"/>
    </row>
    <row r="67" spans="2:3">
      <c r="B67" s="5"/>
      <c r="C67" s="10"/>
    </row>
    <row r="68" spans="2:3">
      <c r="B68" s="5"/>
      <c r="C68" s="10"/>
    </row>
    <row r="69" spans="2:3">
      <c r="B69" s="5"/>
      <c r="C69" s="10"/>
    </row>
    <row r="70" spans="2:3">
      <c r="B70" s="5"/>
      <c r="C70" s="10"/>
    </row>
    <row r="71" spans="2:3">
      <c r="B71" s="5"/>
      <c r="C71" s="10"/>
    </row>
    <row r="72" spans="2:3">
      <c r="B72" s="5"/>
      <c r="C72" s="10"/>
    </row>
    <row r="73" spans="2:3">
      <c r="B73" s="5"/>
      <c r="C73" s="10"/>
    </row>
    <row r="74" spans="2:3">
      <c r="B74" s="5"/>
      <c r="C74" s="10"/>
    </row>
    <row r="75" spans="2:3">
      <c r="B75" s="5"/>
      <c r="C75" s="10"/>
    </row>
    <row r="76" spans="2:3">
      <c r="B76" s="5"/>
      <c r="C76" s="10"/>
    </row>
    <row r="77" spans="2:3">
      <c r="B77" s="5"/>
      <c r="C77" s="10"/>
    </row>
    <row r="78" spans="2:3">
      <c r="B78" s="5"/>
      <c r="C78" s="10"/>
    </row>
    <row r="79" spans="2:3">
      <c r="B79" s="5"/>
      <c r="C79" s="10"/>
    </row>
    <row r="80" spans="2:3">
      <c r="B80" s="5"/>
      <c r="C80" s="10"/>
    </row>
    <row r="81" spans="2:3">
      <c r="B81" s="5"/>
      <c r="C81" s="10"/>
    </row>
    <row r="82" spans="2:3">
      <c r="B82" s="5"/>
      <c r="C82" s="10"/>
    </row>
    <row r="83" spans="2:3">
      <c r="B83" s="5"/>
      <c r="C83" s="10"/>
    </row>
    <row r="84" spans="2:3">
      <c r="B84" s="5"/>
      <c r="C84" s="10"/>
    </row>
    <row r="85" spans="2:3">
      <c r="B85" s="5"/>
      <c r="C85" s="10"/>
    </row>
    <row r="86" spans="2:3">
      <c r="B86" s="5"/>
      <c r="C86" s="10"/>
    </row>
    <row r="87" spans="2:3">
      <c r="B87" s="5"/>
      <c r="C87" s="10"/>
    </row>
    <row r="88" spans="2:3">
      <c r="B88" s="5"/>
      <c r="C88" s="10"/>
    </row>
    <row r="89" spans="2:3">
      <c r="B89" s="5"/>
      <c r="C89" s="10"/>
    </row>
    <row r="90" spans="2:3">
      <c r="B90" s="5"/>
      <c r="C90" s="10"/>
    </row>
    <row r="91" spans="2:3">
      <c r="B91" s="5"/>
      <c r="C91" s="10"/>
    </row>
    <row r="92" spans="2:3">
      <c r="B92" s="5"/>
      <c r="C92" s="10"/>
    </row>
    <row r="93" spans="2:3">
      <c r="B93" s="5"/>
      <c r="C93" s="10"/>
    </row>
    <row r="94" spans="2:3">
      <c r="B94" s="5"/>
      <c r="C94" s="10"/>
    </row>
    <row r="95" spans="2:3">
      <c r="B95" s="5"/>
      <c r="C95" s="10"/>
    </row>
    <row r="96" spans="2:3">
      <c r="B96" s="5"/>
      <c r="C96" s="10"/>
    </row>
    <row r="97" spans="2:3">
      <c r="B97" s="5"/>
      <c r="C97" s="10"/>
    </row>
    <row r="98" spans="2:3">
      <c r="B98" s="5"/>
      <c r="C98" s="10"/>
    </row>
    <row r="99" spans="2:3">
      <c r="B99" s="5"/>
      <c r="C99" s="10"/>
    </row>
    <row r="100" spans="2:3">
      <c r="B100" s="5"/>
      <c r="C100" s="10"/>
    </row>
    <row r="101" spans="2:3">
      <c r="B101" s="5"/>
      <c r="C101" s="10"/>
    </row>
    <row r="102" spans="2:3">
      <c r="B102" s="5"/>
      <c r="C102" s="10"/>
    </row>
    <row r="103" spans="2:3">
      <c r="B103" s="5"/>
      <c r="C103" s="10"/>
    </row>
    <row r="104" spans="2:3">
      <c r="B104" s="5"/>
      <c r="C104" s="10"/>
    </row>
    <row r="105" spans="2:3">
      <c r="B105" s="5"/>
      <c r="C105" s="10"/>
    </row>
    <row r="106" spans="2:3">
      <c r="B106" s="5"/>
      <c r="C106" s="10"/>
    </row>
    <row r="107" spans="2:3">
      <c r="B107" s="5"/>
      <c r="C107" s="10"/>
    </row>
    <row r="108" spans="2:3">
      <c r="B108" s="5"/>
      <c r="C108" s="10"/>
    </row>
    <row r="109" spans="2:3">
      <c r="B109" s="5"/>
      <c r="C109" s="10"/>
    </row>
    <row r="110" spans="2:3">
      <c r="B110" s="5"/>
      <c r="C110" s="10"/>
    </row>
    <row r="111" spans="2:3">
      <c r="B111" s="5"/>
      <c r="C111" s="10"/>
    </row>
    <row r="112" spans="2:3">
      <c r="B112" s="5"/>
      <c r="C112" s="10"/>
    </row>
    <row r="113" spans="2:3">
      <c r="B113" s="5"/>
      <c r="C113" s="10"/>
    </row>
    <row r="114" spans="2:3">
      <c r="B114" s="5"/>
      <c r="C114" s="10"/>
    </row>
    <row r="115" spans="2:3">
      <c r="B115" s="5"/>
      <c r="C115" s="10"/>
    </row>
    <row r="116" spans="2:3">
      <c r="B116" s="5"/>
      <c r="C116" s="10"/>
    </row>
    <row r="117" spans="2:3">
      <c r="B117" s="5"/>
      <c r="C117" s="10"/>
    </row>
    <row r="118" spans="2:3">
      <c r="B118" s="5"/>
      <c r="C118" s="10"/>
    </row>
    <row r="119" spans="2:3">
      <c r="B119" s="5"/>
      <c r="C119" s="10"/>
    </row>
    <row r="120" spans="2:3">
      <c r="B120" s="5"/>
      <c r="C120" s="10"/>
    </row>
    <row r="121" spans="2:3">
      <c r="B121" s="5"/>
      <c r="C121" s="10"/>
    </row>
    <row r="122" spans="2:3">
      <c r="B122" s="5"/>
      <c r="C122" s="10"/>
    </row>
    <row r="123" spans="2:3">
      <c r="B123" s="5"/>
      <c r="C123" s="10"/>
    </row>
    <row r="124" spans="2:3">
      <c r="B124" s="5"/>
      <c r="C124" s="10"/>
    </row>
    <row r="125" spans="2:3">
      <c r="B125" s="5"/>
      <c r="C125" s="10"/>
    </row>
    <row r="126" spans="2:3">
      <c r="B126" s="5"/>
      <c r="C126" s="10"/>
    </row>
    <row r="127" spans="2:3">
      <c r="B127" s="5"/>
      <c r="C127" s="10"/>
    </row>
    <row r="128" spans="2:3">
      <c r="B128" s="5"/>
      <c r="C128" s="10"/>
    </row>
    <row r="129" spans="2:3">
      <c r="B129" s="5"/>
      <c r="C129" s="10"/>
    </row>
    <row r="130" spans="2:3">
      <c r="B130" s="5"/>
      <c r="C130" s="10"/>
    </row>
    <row r="131" spans="2:3">
      <c r="B131" s="5"/>
      <c r="C131" s="10"/>
    </row>
    <row r="132" spans="2:3">
      <c r="B132" s="5"/>
      <c r="C132" s="10"/>
    </row>
    <row r="133" spans="2:3">
      <c r="B133" s="5"/>
      <c r="C133" s="10"/>
    </row>
    <row r="134" spans="2:3">
      <c r="B134" s="5"/>
      <c r="C134" s="10"/>
    </row>
    <row r="135" spans="2:3">
      <c r="B135" s="5"/>
      <c r="C135" s="10"/>
    </row>
    <row r="136" spans="2:3">
      <c r="B136" s="5"/>
      <c r="C136" s="10"/>
    </row>
    <row r="137" spans="2:3">
      <c r="B137" s="5"/>
      <c r="C137" s="10"/>
    </row>
    <row r="138" spans="2:3">
      <c r="B138" s="5"/>
      <c r="C138" s="10"/>
    </row>
    <row r="139" spans="2:3">
      <c r="B139" s="5"/>
      <c r="C139" s="10"/>
    </row>
    <row r="140" spans="2:3">
      <c r="B140" s="5"/>
      <c r="C140" s="10"/>
    </row>
    <row r="141" spans="2:3">
      <c r="B141" s="5"/>
      <c r="C141" s="10"/>
    </row>
    <row r="142" spans="2:3">
      <c r="B142" s="5"/>
      <c r="C142" s="10"/>
    </row>
    <row r="143" spans="2:3">
      <c r="B143" s="5"/>
      <c r="C143" s="10"/>
    </row>
    <row r="144" spans="2:3">
      <c r="B144" s="5"/>
      <c r="C144" s="10"/>
    </row>
    <row r="145" spans="2:3">
      <c r="B145" s="5"/>
      <c r="C145" s="10"/>
    </row>
    <row r="146" spans="2:3">
      <c r="B146" s="5"/>
      <c r="C146" s="10"/>
    </row>
    <row r="147" spans="2:3">
      <c r="B147" s="5"/>
      <c r="C147" s="10"/>
    </row>
    <row r="148" spans="2:3">
      <c r="B148" s="5"/>
      <c r="C148" s="10"/>
    </row>
    <row r="149" spans="2:3">
      <c r="B149" s="5"/>
      <c r="C149" s="10"/>
    </row>
    <row r="150" spans="2:3">
      <c r="B150" s="5"/>
      <c r="C150" s="10"/>
    </row>
    <row r="151" spans="2:3">
      <c r="B151" s="5"/>
      <c r="C151" s="10"/>
    </row>
    <row r="152" spans="2:3">
      <c r="B152" s="5"/>
      <c r="C152" s="10"/>
    </row>
    <row r="153" spans="2:3">
      <c r="B153" s="5"/>
      <c r="C153" s="10"/>
    </row>
    <row r="154" spans="2:3">
      <c r="B154" s="5"/>
      <c r="C154" s="10"/>
    </row>
    <row r="155" spans="2:3">
      <c r="B155" s="5"/>
      <c r="C155" s="10"/>
    </row>
    <row r="156" spans="2:3">
      <c r="B156" s="5"/>
      <c r="C156" s="10"/>
    </row>
    <row r="157" spans="2:3">
      <c r="B157" s="5"/>
      <c r="C157" s="10"/>
    </row>
    <row r="158" spans="2:3">
      <c r="B158" s="5"/>
      <c r="C158" s="10"/>
    </row>
    <row r="159" spans="2:3">
      <c r="B159" s="5"/>
      <c r="C159" s="10"/>
    </row>
    <row r="160" spans="2:3">
      <c r="B160" s="5"/>
      <c r="C160" s="10"/>
    </row>
    <row r="161" spans="2:3">
      <c r="B161" s="5"/>
      <c r="C161" s="10"/>
    </row>
    <row r="162" spans="2:3">
      <c r="B162" s="5"/>
      <c r="C162" s="10"/>
    </row>
    <row r="163" spans="2:3">
      <c r="B163" s="5"/>
      <c r="C163" s="10"/>
    </row>
    <row r="164" spans="2:3">
      <c r="B164" s="5"/>
      <c r="C164" s="10"/>
    </row>
    <row r="165" spans="2:3">
      <c r="B165" s="5"/>
      <c r="C165" s="10"/>
    </row>
    <row r="166" spans="2:3">
      <c r="B166" s="5"/>
      <c r="C166" s="10"/>
    </row>
    <row r="167" spans="2:3">
      <c r="B167" s="5"/>
      <c r="C167" s="10"/>
    </row>
    <row r="168" spans="2:3">
      <c r="B168" s="5"/>
      <c r="C168" s="10"/>
    </row>
    <row r="169" spans="2:3">
      <c r="B169" s="5"/>
      <c r="C169" s="10"/>
    </row>
    <row r="170" spans="2:3">
      <c r="B170" s="5"/>
      <c r="C170" s="10"/>
    </row>
    <row r="171" spans="2:3">
      <c r="B171" s="5"/>
      <c r="C171" s="10"/>
    </row>
    <row r="172" spans="2:3">
      <c r="B172" s="5"/>
      <c r="C172" s="10"/>
    </row>
    <row r="173" spans="2:3">
      <c r="B173" s="5"/>
      <c r="C173" s="10"/>
    </row>
    <row r="174" spans="2:3">
      <c r="B174" s="5"/>
      <c r="C174" s="10"/>
    </row>
    <row r="175" spans="2:3">
      <c r="B175" s="5"/>
      <c r="C175" s="10"/>
    </row>
    <row r="176" spans="2:3">
      <c r="B176" s="5"/>
      <c r="C176" s="10"/>
    </row>
    <row r="177" spans="2:3">
      <c r="B177" s="5"/>
      <c r="C177" s="10"/>
    </row>
    <row r="178" spans="2:3">
      <c r="B178" s="5"/>
      <c r="C178" s="10"/>
    </row>
    <row r="179" spans="2:3">
      <c r="B179" s="5"/>
      <c r="C179" s="10"/>
    </row>
    <row r="180" spans="2:3">
      <c r="B180" s="5"/>
      <c r="C180" s="10"/>
    </row>
    <row r="181" spans="2:3">
      <c r="B181" s="5"/>
      <c r="C181" s="10"/>
    </row>
    <row r="182" spans="2:3">
      <c r="B182" s="5"/>
      <c r="C182" s="10"/>
    </row>
    <row r="183" spans="2:3">
      <c r="B183" s="5"/>
      <c r="C183" s="10"/>
    </row>
    <row r="184" spans="2:3">
      <c r="B184" s="5"/>
      <c r="C184" s="10"/>
    </row>
    <row r="185" spans="2:3">
      <c r="B185" s="5"/>
      <c r="C185" s="10"/>
    </row>
    <row r="186" spans="2:3">
      <c r="B186" s="5"/>
      <c r="C186" s="10"/>
    </row>
    <row r="187" spans="2:3">
      <c r="B187" s="5"/>
      <c r="C187" s="10"/>
    </row>
    <row r="188" spans="2:3">
      <c r="B188" s="5"/>
      <c r="C188" s="10"/>
    </row>
    <row r="189" spans="2:3">
      <c r="B189" s="5"/>
      <c r="C189" s="10"/>
    </row>
    <row r="190" spans="2:3">
      <c r="B190" s="5"/>
      <c r="C190" s="10"/>
    </row>
    <row r="191" spans="2:3">
      <c r="B191" s="5"/>
      <c r="C191" s="10"/>
    </row>
    <row r="192" spans="2:3">
      <c r="B192" s="5"/>
      <c r="C192" s="10"/>
    </row>
    <row r="193" spans="2:3">
      <c r="B193" s="5"/>
      <c r="C193" s="10"/>
    </row>
    <row r="194" spans="2:3">
      <c r="B194" s="5"/>
      <c r="C194" s="10"/>
    </row>
    <row r="195" spans="2:3">
      <c r="B195" s="5"/>
      <c r="C195" s="10"/>
    </row>
    <row r="196" spans="2:3">
      <c r="B196" s="5"/>
      <c r="C196" s="10"/>
    </row>
    <row r="197" spans="2:3">
      <c r="B197" s="5"/>
      <c r="C197" s="10"/>
    </row>
    <row r="198" spans="2:3">
      <c r="B198" s="5"/>
      <c r="C198" s="10"/>
    </row>
    <row r="199" spans="2:3">
      <c r="B199" s="5"/>
      <c r="C199" s="10"/>
    </row>
    <row r="200" spans="2:3">
      <c r="B200" s="5"/>
      <c r="C200" s="10"/>
    </row>
    <row r="201" spans="2:3">
      <c r="B201" s="5"/>
      <c r="C201" s="10"/>
    </row>
    <row r="202" spans="2:3">
      <c r="B202" s="5"/>
      <c r="C202" s="10"/>
    </row>
    <row r="203" spans="2:3">
      <c r="B203" s="5"/>
      <c r="C203" s="10"/>
    </row>
    <row r="204" spans="2:3">
      <c r="B204" s="5"/>
      <c r="C204" s="10"/>
    </row>
    <row r="205" spans="2:3">
      <c r="B205" s="5"/>
      <c r="C205" s="10"/>
    </row>
    <row r="206" spans="2:3">
      <c r="B206" s="5"/>
      <c r="C206" s="10"/>
    </row>
    <row r="207" spans="2:3">
      <c r="B207" s="5"/>
      <c r="C207" s="10"/>
    </row>
    <row r="208" spans="2:3">
      <c r="B208" s="5"/>
      <c r="C208" s="10"/>
    </row>
    <row r="209" spans="2:3">
      <c r="B209" s="5"/>
      <c r="C209" s="10"/>
    </row>
    <row r="210" spans="2:3">
      <c r="B210" s="5"/>
      <c r="C210" s="10"/>
    </row>
    <row r="211" spans="2:3">
      <c r="B211" s="5"/>
      <c r="C211" s="10"/>
    </row>
    <row r="212" spans="2:3">
      <c r="B212" s="5"/>
      <c r="C212" s="10"/>
    </row>
    <row r="213" spans="2:3">
      <c r="B213" s="5"/>
      <c r="C213" s="10"/>
    </row>
    <row r="214" spans="2:3">
      <c r="B214" s="5"/>
      <c r="C214" s="10"/>
    </row>
    <row r="215" spans="2:3">
      <c r="B215" s="5"/>
      <c r="C215" s="10"/>
    </row>
    <row r="216" spans="2:3">
      <c r="B216" s="5"/>
      <c r="C216" s="10"/>
    </row>
    <row r="217" spans="2:3">
      <c r="B217" s="5"/>
      <c r="C217" s="10"/>
    </row>
    <row r="218" spans="2:3">
      <c r="B218" s="5"/>
      <c r="C218" s="10"/>
    </row>
    <row r="219" spans="2:3">
      <c r="B219" s="5"/>
      <c r="C219" s="10"/>
    </row>
    <row r="220" spans="2:3">
      <c r="B220" s="5"/>
      <c r="C220" s="10"/>
    </row>
    <row r="221" spans="2:3">
      <c r="B221" s="5"/>
      <c r="C221" s="10"/>
    </row>
    <row r="222" spans="2:3">
      <c r="B222" s="5"/>
      <c r="C222" s="10"/>
    </row>
    <row r="223" spans="2:3">
      <c r="B223" s="5"/>
      <c r="C223" s="10"/>
    </row>
    <row r="224" spans="2:3">
      <c r="B224" s="5"/>
      <c r="C224" s="10"/>
    </row>
    <row r="225" spans="2:3">
      <c r="B225" s="5"/>
      <c r="C225" s="10"/>
    </row>
    <row r="226" spans="2:3">
      <c r="B226" s="5"/>
      <c r="C226" s="10"/>
    </row>
    <row r="227" spans="2:3">
      <c r="B227" s="5"/>
      <c r="C227" s="10"/>
    </row>
    <row r="228" spans="2:3">
      <c r="B228" s="5"/>
      <c r="C228" s="10"/>
    </row>
    <row r="229" spans="2:3">
      <c r="B229" s="5"/>
      <c r="C229" s="10"/>
    </row>
    <row r="230" spans="2:3">
      <c r="B230" s="5"/>
      <c r="C230" s="10"/>
    </row>
    <row r="231" spans="2:3">
      <c r="B231" s="5"/>
      <c r="C231" s="10"/>
    </row>
    <row r="232" spans="2:3">
      <c r="B232" s="5"/>
      <c r="C232" s="10"/>
    </row>
    <row r="233" spans="2:3">
      <c r="B233" s="5"/>
      <c r="C233" s="10"/>
    </row>
    <row r="234" spans="2:3">
      <c r="B234" s="5"/>
      <c r="C234" s="10"/>
    </row>
    <row r="235" spans="2:3">
      <c r="B235" s="5"/>
      <c r="C235" s="10"/>
    </row>
    <row r="236" spans="2:3">
      <c r="B236" s="5"/>
      <c r="C236" s="10"/>
    </row>
    <row r="237" spans="2:3">
      <c r="B237" s="5"/>
      <c r="C237" s="10"/>
    </row>
    <row r="238" spans="2:3">
      <c r="B238" s="5"/>
      <c r="C238" s="10"/>
    </row>
    <row r="239" spans="2:3">
      <c r="B239" s="5"/>
      <c r="C239" s="10"/>
    </row>
    <row r="240" spans="2:3">
      <c r="B240" s="5"/>
      <c r="C240" s="10"/>
    </row>
    <row r="241" spans="2:3">
      <c r="B241" s="5"/>
      <c r="C241" s="10"/>
    </row>
    <row r="242" spans="2:3">
      <c r="B242" s="5"/>
      <c r="C242" s="10"/>
    </row>
    <row r="243" spans="2:3">
      <c r="B243" s="5"/>
      <c r="C243" s="10"/>
    </row>
    <row r="244" spans="2:3">
      <c r="B244" s="5"/>
      <c r="C244" s="10"/>
    </row>
    <row r="245" spans="2:3">
      <c r="B245" s="5"/>
      <c r="C245" s="10"/>
    </row>
    <row r="246" spans="2:3">
      <c r="B246" s="5"/>
      <c r="C246" s="10"/>
    </row>
    <row r="247" spans="2:3">
      <c r="B247" s="5"/>
      <c r="C247" s="10"/>
    </row>
    <row r="248" spans="2:3">
      <c r="B248" s="5"/>
      <c r="C248" s="10"/>
    </row>
    <row r="249" spans="2:3">
      <c r="B249" s="5"/>
      <c r="C249" s="10"/>
    </row>
    <row r="250" spans="2:3">
      <c r="B250" s="5"/>
      <c r="C250" s="10"/>
    </row>
    <row r="251" spans="2:3">
      <c r="B251" s="5"/>
      <c r="C251" s="10"/>
    </row>
    <row r="252" spans="2:3">
      <c r="B252" s="5"/>
      <c r="C252" s="10"/>
    </row>
    <row r="253" spans="2:3">
      <c r="B253" s="5"/>
      <c r="C253" s="10"/>
    </row>
    <row r="254" spans="2:3">
      <c r="B254" s="5"/>
      <c r="C254" s="10"/>
    </row>
    <row r="255" spans="2:3">
      <c r="B255" s="5"/>
      <c r="C255" s="10"/>
    </row>
    <row r="256" spans="2:3">
      <c r="B256" s="5"/>
      <c r="C256" s="10"/>
    </row>
    <row r="257" spans="2:3">
      <c r="B257" s="5"/>
      <c r="C257" s="10"/>
    </row>
    <row r="258" spans="2:3">
      <c r="B258" s="5"/>
      <c r="C258" s="10"/>
    </row>
    <row r="259" spans="2:3">
      <c r="B259" s="5"/>
      <c r="C259" s="10"/>
    </row>
    <row r="260" spans="2:3">
      <c r="B260" s="5"/>
      <c r="C260" s="10"/>
    </row>
    <row r="261" spans="2:3">
      <c r="B261" s="5"/>
      <c r="C261" s="10"/>
    </row>
    <row r="262" spans="2:3">
      <c r="B262" s="5"/>
      <c r="C262" s="10"/>
    </row>
    <row r="263" spans="2:3">
      <c r="B263" s="5"/>
      <c r="C263" s="10"/>
    </row>
    <row r="264" spans="2:3">
      <c r="B264" s="5"/>
      <c r="C264" s="10"/>
    </row>
    <row r="265" spans="2:3">
      <c r="B265" s="5"/>
      <c r="C265" s="10"/>
    </row>
    <row r="266" spans="2:3">
      <c r="B266" s="5"/>
      <c r="C266" s="10"/>
    </row>
    <row r="267" spans="2:3">
      <c r="B267" s="5"/>
      <c r="C267" s="10"/>
    </row>
    <row r="268" spans="2:3">
      <c r="B268" s="5"/>
      <c r="C268" s="10"/>
    </row>
    <row r="269" spans="2:3">
      <c r="B269" s="5"/>
      <c r="C269" s="10"/>
    </row>
    <row r="270" spans="2:3">
      <c r="B270" s="5"/>
      <c r="C270" s="10"/>
    </row>
    <row r="271" spans="2:3">
      <c r="B271" s="5"/>
      <c r="C271" s="10"/>
    </row>
    <row r="272" spans="2:3">
      <c r="B272" s="5"/>
      <c r="C272" s="10"/>
    </row>
    <row r="273" spans="2:3">
      <c r="B273" s="5"/>
      <c r="C273" s="10"/>
    </row>
    <row r="274" spans="2:3">
      <c r="B274" s="5"/>
      <c r="C274" s="10"/>
    </row>
    <row r="275" spans="2:3">
      <c r="B275" s="5"/>
      <c r="C275" s="10"/>
    </row>
    <row r="276" spans="2:3">
      <c r="B276" s="5"/>
      <c r="C276" s="10"/>
    </row>
    <row r="277" spans="2:3">
      <c r="B277" s="5"/>
      <c r="C277" s="10"/>
    </row>
    <row r="278" spans="2:3">
      <c r="B278" s="5"/>
      <c r="C278" s="10"/>
    </row>
    <row r="279" spans="2:3">
      <c r="B279" s="5"/>
      <c r="C279" s="10"/>
    </row>
    <row r="280" spans="2:3">
      <c r="B280" s="5"/>
      <c r="C280" s="10"/>
    </row>
    <row r="281" spans="2:3">
      <c r="B281" s="5"/>
      <c r="C281" s="10"/>
    </row>
    <row r="282" spans="2:3">
      <c r="B282" s="5"/>
      <c r="C282" s="10"/>
    </row>
    <row r="283" spans="2:3">
      <c r="B283" s="5"/>
      <c r="C283" s="10"/>
    </row>
    <row r="284" spans="2:3">
      <c r="B284" s="5"/>
      <c r="C284" s="10"/>
    </row>
    <row r="285" spans="2:3">
      <c r="B285" s="5"/>
      <c r="C285" s="10"/>
    </row>
    <row r="286" spans="2:3">
      <c r="B286" s="5"/>
      <c r="C286" s="10"/>
    </row>
    <row r="287" spans="2:3">
      <c r="B287" s="5"/>
      <c r="C287" s="10"/>
    </row>
    <row r="288" spans="2:3">
      <c r="B288" s="5"/>
      <c r="C288" s="10"/>
    </row>
    <row r="289" spans="2:3">
      <c r="B289" s="5"/>
      <c r="C289" s="10"/>
    </row>
    <row r="290" spans="2:3">
      <c r="B290" s="5"/>
      <c r="C290" s="10"/>
    </row>
    <row r="291" spans="2:3">
      <c r="B291" s="5"/>
      <c r="C291" s="10"/>
    </row>
    <row r="292" spans="2:3">
      <c r="B292" s="5"/>
      <c r="C292" s="10"/>
    </row>
    <row r="293" spans="2:3">
      <c r="B293" s="5"/>
      <c r="C293" s="10"/>
    </row>
    <row r="294" spans="2:3">
      <c r="B294" s="5"/>
      <c r="C294" s="10"/>
    </row>
    <row r="295" spans="2:3">
      <c r="B295" s="5"/>
      <c r="C295" s="10"/>
    </row>
    <row r="296" spans="2:3">
      <c r="B296" s="5"/>
      <c r="C296" s="10"/>
    </row>
    <row r="297" spans="2:3">
      <c r="B297" s="5"/>
      <c r="C297" s="10"/>
    </row>
    <row r="298" spans="2:3">
      <c r="B298" s="5"/>
      <c r="C298" s="10"/>
    </row>
    <row r="299" spans="2:3">
      <c r="B299" s="5"/>
      <c r="C299" s="10"/>
    </row>
    <row r="300" spans="2:3">
      <c r="B300" s="5"/>
      <c r="C300" s="10"/>
    </row>
    <row r="301" spans="2:3">
      <c r="B301" s="5"/>
      <c r="C301" s="10"/>
    </row>
    <row r="302" spans="2:3">
      <c r="B302" s="5"/>
      <c r="C302" s="10"/>
    </row>
    <row r="303" spans="2:3">
      <c r="B303" s="5"/>
      <c r="C303" s="10"/>
    </row>
    <row r="304" spans="2:3">
      <c r="B304" s="5"/>
      <c r="C304" s="10"/>
    </row>
    <row r="305" spans="2:3">
      <c r="B305" s="5"/>
      <c r="C305" s="10"/>
    </row>
    <row r="306" spans="2:3">
      <c r="B306" s="5"/>
      <c r="C306" s="10"/>
    </row>
    <row r="307" spans="2:3">
      <c r="B307" s="5"/>
      <c r="C307" s="10"/>
    </row>
    <row r="308" spans="2:3">
      <c r="B308" s="5"/>
      <c r="C308" s="10"/>
    </row>
    <row r="309" spans="2:3">
      <c r="B309" s="5"/>
      <c r="C309" s="10"/>
    </row>
    <row r="310" spans="2:3">
      <c r="B310" s="5"/>
      <c r="C310" s="10"/>
    </row>
    <row r="311" spans="2:3">
      <c r="B311" s="5"/>
      <c r="C311" s="10"/>
    </row>
    <row r="312" spans="2:3">
      <c r="B312" s="5"/>
      <c r="C312" s="10"/>
    </row>
    <row r="313" spans="2:3">
      <c r="B313" s="5"/>
      <c r="C313" s="10"/>
    </row>
    <row r="314" spans="2:3">
      <c r="B314" s="5"/>
      <c r="C314" s="10"/>
    </row>
    <row r="315" spans="2:3">
      <c r="B315" s="5"/>
      <c r="C315" s="10"/>
    </row>
    <row r="316" spans="2:3">
      <c r="B316" s="5"/>
      <c r="C316" s="10"/>
    </row>
    <row r="317" spans="2:3">
      <c r="B317" s="5"/>
      <c r="C317" s="10"/>
    </row>
    <row r="318" spans="2:3">
      <c r="B318" s="5"/>
      <c r="C318" s="10"/>
    </row>
    <row r="319" spans="2:3">
      <c r="B319" s="5"/>
      <c r="C319" s="10"/>
    </row>
    <row r="320" spans="2:3">
      <c r="B320" s="5"/>
      <c r="C320" s="10"/>
    </row>
    <row r="321" spans="2:3">
      <c r="B321" s="5"/>
      <c r="C321" s="10"/>
    </row>
    <row r="322" spans="2:3">
      <c r="B322" s="5"/>
      <c r="C322" s="10"/>
    </row>
    <row r="323" spans="2:3">
      <c r="B323" s="5"/>
      <c r="C323" s="10"/>
    </row>
    <row r="324" spans="2:3">
      <c r="B324" s="5"/>
      <c r="C324" s="10"/>
    </row>
    <row r="325" spans="2:3">
      <c r="B325" s="5"/>
      <c r="C325" s="10"/>
    </row>
    <row r="326" spans="2:3">
      <c r="B326" s="5"/>
      <c r="C326" s="10"/>
    </row>
    <row r="327" spans="2:3">
      <c r="B327" s="5"/>
      <c r="C327" s="10"/>
    </row>
    <row r="328" spans="2:3">
      <c r="B328" s="5"/>
      <c r="C328" s="10"/>
    </row>
    <row r="329" spans="2:3">
      <c r="B329" s="5"/>
      <c r="C329" s="10"/>
    </row>
    <row r="330" spans="2:3">
      <c r="B330" s="5"/>
      <c r="C330" s="10"/>
    </row>
    <row r="331" spans="2:3">
      <c r="B331" s="5"/>
      <c r="C331" s="10"/>
    </row>
    <row r="332" spans="2:3">
      <c r="B332" s="5"/>
      <c r="C332" s="10"/>
    </row>
    <row r="333" spans="2:3">
      <c r="B333" s="5"/>
      <c r="C333" s="10"/>
    </row>
    <row r="334" spans="2:3">
      <c r="B334" s="5"/>
      <c r="C334" s="10"/>
    </row>
    <row r="335" spans="2:3">
      <c r="B335" s="5"/>
      <c r="C335" s="10"/>
    </row>
    <row r="336" spans="2:3">
      <c r="B336" s="5"/>
      <c r="C336" s="10"/>
    </row>
    <row r="337" spans="2:3">
      <c r="B337" s="5"/>
      <c r="C337" s="10"/>
    </row>
    <row r="338" spans="2:3">
      <c r="B338" s="5"/>
      <c r="C338" s="10"/>
    </row>
    <row r="339" spans="2:3">
      <c r="B339" s="5"/>
      <c r="C339" s="10"/>
    </row>
    <row r="340" spans="2:3">
      <c r="B340" s="5"/>
      <c r="C340" s="10"/>
    </row>
    <row r="341" spans="2:3">
      <c r="B341" s="5"/>
      <c r="C341" s="10"/>
    </row>
    <row r="342" spans="2:3">
      <c r="B342" s="5"/>
      <c r="C342" s="10"/>
    </row>
    <row r="343" spans="2:3">
      <c r="B343" s="5"/>
      <c r="C343" s="10"/>
    </row>
    <row r="344" spans="2:3">
      <c r="B344" s="5"/>
      <c r="C344" s="10"/>
    </row>
    <row r="345" spans="2:3">
      <c r="B345" s="5"/>
      <c r="C345" s="10"/>
    </row>
    <row r="346" spans="2:3">
      <c r="B346" s="5"/>
      <c r="C346" s="10"/>
    </row>
    <row r="347" spans="2:3">
      <c r="B347" s="5"/>
      <c r="C347" s="10"/>
    </row>
    <row r="348" spans="2:3">
      <c r="B348" s="5"/>
      <c r="C348" s="10"/>
    </row>
    <row r="349" spans="2:3">
      <c r="B349" s="5"/>
      <c r="C349" s="10"/>
    </row>
    <row r="350" spans="2:3">
      <c r="B350" s="5"/>
      <c r="C350" s="10"/>
    </row>
    <row r="351" spans="2:3">
      <c r="B351" s="5"/>
      <c r="C351" s="10"/>
    </row>
    <row r="352" spans="2:3">
      <c r="B352" s="5"/>
      <c r="C352" s="10"/>
    </row>
    <row r="353" spans="2:3">
      <c r="B353" s="5"/>
      <c r="C353" s="10"/>
    </row>
    <row r="354" spans="2:3">
      <c r="B354" s="5"/>
      <c r="C354" s="10"/>
    </row>
    <row r="355" spans="2:3">
      <c r="B355" s="5"/>
      <c r="C355" s="10"/>
    </row>
    <row r="356" spans="2:3">
      <c r="B356" s="5"/>
      <c r="C356" s="10"/>
    </row>
    <row r="357" spans="2:3">
      <c r="B357" s="5"/>
      <c r="C357" s="10"/>
    </row>
    <row r="358" spans="2:3">
      <c r="B358" s="5"/>
      <c r="C358" s="10"/>
    </row>
    <row r="359" spans="2:3">
      <c r="B359" s="5"/>
      <c r="C359" s="10"/>
    </row>
    <row r="360" spans="2:3">
      <c r="B360" s="5"/>
      <c r="C360" s="10"/>
    </row>
    <row r="361" spans="2:3">
      <c r="B361" s="5"/>
      <c r="C361" s="10"/>
    </row>
    <row r="362" spans="2:3">
      <c r="B362" s="5"/>
      <c r="C362" s="10"/>
    </row>
    <row r="363" spans="2:3">
      <c r="B363" s="5"/>
      <c r="C363" s="10"/>
    </row>
    <row r="364" spans="2:3">
      <c r="B364" s="5"/>
      <c r="C364" s="10"/>
    </row>
    <row r="365" spans="2:3">
      <c r="B365" s="5"/>
      <c r="C365" s="10"/>
    </row>
    <row r="366" spans="2:3">
      <c r="B366" s="5"/>
      <c r="C366" s="10"/>
    </row>
    <row r="367" spans="2:3">
      <c r="B367" s="5"/>
      <c r="C367" s="10"/>
    </row>
    <row r="368" spans="2:3">
      <c r="B368" s="5"/>
      <c r="C368" s="10"/>
    </row>
    <row r="369" spans="2:3">
      <c r="B369" s="5"/>
      <c r="C369" s="10"/>
    </row>
    <row r="370" spans="2:3">
      <c r="B370" s="5"/>
      <c r="C370" s="10"/>
    </row>
    <row r="371" spans="2:3">
      <c r="B371" s="5"/>
      <c r="C371" s="10"/>
    </row>
    <row r="372" spans="2:3">
      <c r="B372" s="5"/>
      <c r="C372" s="10"/>
    </row>
    <row r="373" spans="2:3">
      <c r="B373" s="5"/>
      <c r="C373" s="10"/>
    </row>
    <row r="374" spans="2:3">
      <c r="B374" s="5"/>
      <c r="C374" s="10"/>
    </row>
    <row r="375" spans="2:3">
      <c r="B375" s="5"/>
      <c r="C375" s="10"/>
    </row>
    <row r="376" spans="2:3">
      <c r="B376" s="5"/>
      <c r="C376" s="10"/>
    </row>
    <row r="377" spans="2:3">
      <c r="B377" s="5"/>
      <c r="C377" s="10"/>
    </row>
    <row r="378" spans="2:3">
      <c r="B378" s="5"/>
      <c r="C378" s="10"/>
    </row>
    <row r="379" spans="2:3">
      <c r="B379" s="5"/>
      <c r="C379" s="10"/>
    </row>
    <row r="380" spans="2:3">
      <c r="B380" s="5"/>
      <c r="C380" s="10"/>
    </row>
    <row r="381" spans="2:3">
      <c r="B381" s="5"/>
      <c r="C381" s="10"/>
    </row>
    <row r="382" spans="2:3">
      <c r="B382" s="5"/>
      <c r="C382" s="10"/>
    </row>
    <row r="383" spans="2:3">
      <c r="B383" s="5"/>
      <c r="C383" s="10"/>
    </row>
    <row r="384" spans="2:3">
      <c r="B384" s="5"/>
      <c r="C384" s="10"/>
    </row>
    <row r="385" spans="2:3">
      <c r="B385" s="5"/>
      <c r="C385" s="10"/>
    </row>
    <row r="386" spans="2:3">
      <c r="B386" s="5"/>
      <c r="C386" s="10"/>
    </row>
    <row r="387" spans="2:3">
      <c r="B387" s="5"/>
      <c r="C387" s="10"/>
    </row>
    <row r="388" spans="2:3">
      <c r="B388" s="5"/>
      <c r="C388" s="10"/>
    </row>
    <row r="389" spans="2:3">
      <c r="B389" s="5"/>
      <c r="C389" s="10"/>
    </row>
    <row r="390" spans="2:3">
      <c r="B390" s="5"/>
      <c r="C390" s="10"/>
    </row>
    <row r="391" spans="2:3">
      <c r="B391" s="5"/>
      <c r="C391" s="10"/>
    </row>
    <row r="392" spans="2:3">
      <c r="B392" s="5"/>
      <c r="C392" s="10"/>
    </row>
    <row r="393" spans="2:3">
      <c r="B393" s="5"/>
      <c r="C393" s="10"/>
    </row>
    <row r="394" spans="2:3">
      <c r="B394" s="5"/>
      <c r="C394" s="10"/>
    </row>
    <row r="395" spans="2:3">
      <c r="B395" s="5"/>
      <c r="C395" s="10"/>
    </row>
    <row r="396" spans="2:3">
      <c r="B396" s="5"/>
      <c r="C396" s="10"/>
    </row>
    <row r="397" spans="2:3">
      <c r="B397" s="5"/>
      <c r="C397" s="10"/>
    </row>
    <row r="398" spans="2:3">
      <c r="B398" s="5"/>
      <c r="C398" s="10"/>
    </row>
    <row r="399" spans="2:3">
      <c r="B399" s="5"/>
      <c r="C399" s="10"/>
    </row>
    <row r="400" spans="2:3">
      <c r="B400" s="5"/>
      <c r="C400" s="10"/>
    </row>
    <row r="401" spans="2:3">
      <c r="B401" s="5"/>
      <c r="C401" s="10"/>
    </row>
    <row r="402" spans="2:3">
      <c r="B402" s="5"/>
      <c r="C402" s="10"/>
    </row>
    <row r="403" spans="2:3">
      <c r="B403" s="5"/>
      <c r="C403" s="10"/>
    </row>
    <row r="404" spans="2:3">
      <c r="B404" s="5"/>
      <c r="C404" s="10"/>
    </row>
    <row r="405" spans="2:3">
      <c r="B405" s="5"/>
      <c r="C405" s="10"/>
    </row>
    <row r="406" spans="2:3">
      <c r="B406" s="5"/>
      <c r="C406" s="10"/>
    </row>
    <row r="407" spans="2:3">
      <c r="B407" s="5"/>
      <c r="C407" s="10"/>
    </row>
    <row r="408" spans="2:3">
      <c r="B408" s="5"/>
      <c r="C408" s="10"/>
    </row>
    <row r="409" spans="2:3">
      <c r="B409" s="5"/>
      <c r="C409" s="10"/>
    </row>
    <row r="410" spans="2:3">
      <c r="B410" s="5"/>
      <c r="C410" s="10"/>
    </row>
    <row r="411" spans="2:3">
      <c r="B411" s="5"/>
      <c r="C411" s="10"/>
    </row>
    <row r="412" spans="2:3">
      <c r="B412" s="5"/>
      <c r="C412" s="10"/>
    </row>
    <row r="413" spans="2:3">
      <c r="B413" s="5"/>
      <c r="C413" s="10"/>
    </row>
    <row r="414" spans="2:3">
      <c r="B414" s="5"/>
      <c r="C414" s="10"/>
    </row>
    <row r="415" spans="2:3">
      <c r="B415" s="5"/>
      <c r="C415" s="10"/>
    </row>
    <row r="416" spans="2:3">
      <c r="B416" s="5"/>
      <c r="C416" s="10"/>
    </row>
    <row r="417" spans="2:3">
      <c r="B417" s="5"/>
      <c r="C417" s="10"/>
    </row>
    <row r="418" spans="2:3">
      <c r="B418" s="5"/>
      <c r="C418" s="10"/>
    </row>
    <row r="419" spans="2:3">
      <c r="B419" s="5"/>
      <c r="C419" s="10"/>
    </row>
    <row r="420" spans="2:3">
      <c r="B420" s="5"/>
      <c r="C420" s="10"/>
    </row>
    <row r="421" spans="2:3">
      <c r="B421" s="5"/>
      <c r="C421" s="10"/>
    </row>
    <row r="422" spans="2:3">
      <c r="B422" s="5"/>
      <c r="C422" s="10"/>
    </row>
    <row r="423" spans="2:3">
      <c r="B423" s="5"/>
      <c r="C423" s="10"/>
    </row>
    <row r="424" spans="2:3">
      <c r="B424" s="5"/>
      <c r="C424" s="10"/>
    </row>
    <row r="425" spans="2:3">
      <c r="B425" s="5"/>
      <c r="C425" s="10"/>
    </row>
    <row r="426" spans="2:3">
      <c r="B426" s="5"/>
      <c r="C426" s="10"/>
    </row>
    <row r="427" spans="2:3">
      <c r="B427" s="5"/>
      <c r="C427" s="10"/>
    </row>
    <row r="428" spans="2:3">
      <c r="B428" s="5"/>
      <c r="C428" s="10"/>
    </row>
    <row r="429" spans="2:3">
      <c r="B429" s="5"/>
      <c r="C429" s="10"/>
    </row>
    <row r="430" spans="2:3">
      <c r="B430" s="5"/>
      <c r="C430" s="10"/>
    </row>
    <row r="431" spans="2:3">
      <c r="B431" s="5"/>
      <c r="C431" s="10"/>
    </row>
    <row r="432" spans="2:3">
      <c r="B432" s="5"/>
      <c r="C432" s="10"/>
    </row>
    <row r="433" spans="2:3">
      <c r="B433" s="5"/>
      <c r="C433" s="10"/>
    </row>
    <row r="434" spans="2:3">
      <c r="B434" s="5"/>
      <c r="C434" s="10"/>
    </row>
    <row r="435" spans="2:3">
      <c r="B435" s="5"/>
      <c r="C435" s="10"/>
    </row>
    <row r="436" spans="2:3">
      <c r="B436" s="5"/>
      <c r="C436" s="10"/>
    </row>
    <row r="437" spans="2:3">
      <c r="B437" s="5"/>
      <c r="C437" s="10"/>
    </row>
    <row r="438" spans="2:3">
      <c r="B438" s="5"/>
      <c r="C438" s="10"/>
    </row>
    <row r="439" spans="2:3">
      <c r="B439" s="5"/>
      <c r="C439" s="10"/>
    </row>
    <row r="440" spans="2:3">
      <c r="B440" s="5"/>
      <c r="C440" s="10"/>
    </row>
    <row r="441" spans="2:3">
      <c r="B441" s="5"/>
      <c r="C441" s="10"/>
    </row>
    <row r="442" spans="2:3">
      <c r="B442" s="5"/>
      <c r="C442" s="10"/>
    </row>
    <row r="443" spans="2:3">
      <c r="B443" s="5"/>
      <c r="C443" s="10"/>
    </row>
    <row r="444" spans="2:3">
      <c r="B444" s="5"/>
      <c r="C444" s="10"/>
    </row>
    <row r="445" spans="2:3">
      <c r="B445" s="5"/>
      <c r="C445" s="10"/>
    </row>
    <row r="446" spans="2:3">
      <c r="B446" s="5"/>
      <c r="C446" s="10"/>
    </row>
    <row r="447" spans="2:3">
      <c r="B447" s="5"/>
      <c r="C447" s="10"/>
    </row>
    <row r="448" spans="2:3">
      <c r="B448" s="5"/>
      <c r="C448" s="10"/>
    </row>
    <row r="449" spans="2:3">
      <c r="B449" s="5"/>
      <c r="C449" s="10"/>
    </row>
    <row r="450" spans="2:3">
      <c r="B450" s="5"/>
      <c r="C450" s="10"/>
    </row>
    <row r="451" spans="2:3">
      <c r="B451" s="5"/>
      <c r="C451" s="10"/>
    </row>
    <row r="452" spans="2:3">
      <c r="B452" s="5"/>
      <c r="C452" s="10"/>
    </row>
    <row r="453" spans="2:3">
      <c r="B453" s="5"/>
      <c r="C453" s="10"/>
    </row>
    <row r="454" spans="2:3">
      <c r="B454" s="5"/>
      <c r="C454" s="10"/>
    </row>
    <row r="455" spans="2:3">
      <c r="B455" s="5"/>
      <c r="C455" s="10"/>
    </row>
    <row r="456" spans="2:3">
      <c r="B456" s="5"/>
      <c r="C456" s="10"/>
    </row>
    <row r="457" spans="2:3">
      <c r="B457" s="5"/>
      <c r="C457" s="10"/>
    </row>
    <row r="458" spans="2:3">
      <c r="B458" s="5"/>
      <c r="C458" s="10"/>
    </row>
    <row r="459" spans="2:3">
      <c r="B459" s="5"/>
      <c r="C459" s="10"/>
    </row>
    <row r="460" spans="2:3">
      <c r="B460" s="5"/>
      <c r="C460" s="10"/>
    </row>
    <row r="461" spans="2:3">
      <c r="B461" s="5"/>
      <c r="C461" s="10"/>
    </row>
    <row r="462" spans="2:3">
      <c r="B462" s="5"/>
      <c r="C462" s="10"/>
    </row>
    <row r="463" spans="2:3">
      <c r="B463" s="5"/>
      <c r="C463" s="10"/>
    </row>
    <row r="464" spans="2:3">
      <c r="B464" s="5"/>
      <c r="C464" s="10"/>
    </row>
    <row r="465" spans="2:3">
      <c r="B465" s="5"/>
      <c r="C465" s="10"/>
    </row>
    <row r="466" spans="2:3">
      <c r="B466" s="5"/>
      <c r="C466" s="10"/>
    </row>
    <row r="467" spans="2:3">
      <c r="B467" s="5"/>
      <c r="C467" s="10"/>
    </row>
    <row r="468" spans="2:3">
      <c r="B468" s="5"/>
      <c r="C468" s="10"/>
    </row>
    <row r="469" spans="2:3">
      <c r="B469" s="5"/>
      <c r="C469" s="10"/>
    </row>
    <row r="470" spans="2:3">
      <c r="B470" s="5"/>
      <c r="C470" s="10"/>
    </row>
    <row r="471" spans="2:3">
      <c r="B471" s="5"/>
      <c r="C471" s="10"/>
    </row>
    <row r="472" spans="2:3">
      <c r="B472" s="5"/>
      <c r="C472" s="10"/>
    </row>
    <row r="473" spans="2:3">
      <c r="B473" s="5"/>
      <c r="C473" s="10"/>
    </row>
    <row r="474" spans="2:3">
      <c r="B474" s="5"/>
      <c r="C474" s="10"/>
    </row>
    <row r="475" spans="2:3">
      <c r="B475" s="5"/>
      <c r="C475" s="10"/>
    </row>
    <row r="476" spans="2:3">
      <c r="B476" s="5"/>
      <c r="C476" s="10"/>
    </row>
    <row r="477" spans="2:3">
      <c r="B477" s="5"/>
      <c r="C477" s="10"/>
    </row>
    <row r="478" spans="2:3">
      <c r="B478" s="5"/>
      <c r="C478" s="10"/>
    </row>
    <row r="479" spans="2:3">
      <c r="B479" s="5"/>
      <c r="C479" s="10"/>
    </row>
    <row r="480" spans="2:3">
      <c r="B480" s="5"/>
      <c r="C480" s="10"/>
    </row>
    <row r="481" spans="2:3">
      <c r="B481" s="5"/>
      <c r="C481" s="10"/>
    </row>
    <row r="482" spans="2:3">
      <c r="B482" s="5"/>
      <c r="C482" s="10"/>
    </row>
    <row r="483" spans="2:3">
      <c r="B483" s="5"/>
      <c r="C483" s="10"/>
    </row>
    <row r="484" spans="2:3">
      <c r="B484" s="5"/>
      <c r="C484" s="10"/>
    </row>
    <row r="485" spans="2:3">
      <c r="B485" s="5"/>
      <c r="C485" s="10"/>
    </row>
    <row r="486" spans="2:3">
      <c r="B486" s="5"/>
      <c r="C486" s="10"/>
    </row>
    <row r="487" spans="2:3">
      <c r="B487" s="5"/>
      <c r="C487" s="10"/>
    </row>
    <row r="488" spans="2:3">
      <c r="B488" s="5"/>
      <c r="C488" s="10"/>
    </row>
    <row r="489" spans="2:3">
      <c r="B489" s="5"/>
      <c r="C489" s="10"/>
    </row>
    <row r="490" spans="2:3">
      <c r="B490" s="5"/>
      <c r="C490" s="10"/>
    </row>
    <row r="491" spans="2:3">
      <c r="B491" s="5"/>
      <c r="C491" s="10"/>
    </row>
    <row r="492" spans="2:3">
      <c r="B492" s="5"/>
      <c r="C492" s="10"/>
    </row>
    <row r="493" spans="2:3">
      <c r="B493" s="5"/>
      <c r="C493" s="10"/>
    </row>
    <row r="494" spans="2:3">
      <c r="B494" s="5"/>
      <c r="C494" s="10"/>
    </row>
    <row r="495" spans="2:3">
      <c r="B495" s="5"/>
      <c r="C495" s="10"/>
    </row>
    <row r="496" spans="2:3">
      <c r="B496" s="5"/>
      <c r="C496" s="10"/>
    </row>
    <row r="497" spans="2:3">
      <c r="B497" s="5"/>
      <c r="C497" s="10"/>
    </row>
    <row r="498" spans="2:3">
      <c r="B498" s="5"/>
      <c r="C498" s="10"/>
    </row>
    <row r="499" spans="2:3">
      <c r="B499" s="5"/>
      <c r="C499" s="10"/>
    </row>
    <row r="500" spans="2:3">
      <c r="B500" s="5"/>
      <c r="C500" s="10"/>
    </row>
    <row r="501" spans="2:3">
      <c r="B501" s="5"/>
      <c r="C501" s="10"/>
    </row>
    <row r="502" spans="2:3">
      <c r="B502" s="5"/>
      <c r="C502" s="10"/>
    </row>
    <row r="503" spans="2:3">
      <c r="B503" s="5"/>
      <c r="C503" s="10"/>
    </row>
    <row r="504" spans="2:3">
      <c r="B504" s="5"/>
      <c r="C504" s="10"/>
    </row>
    <row r="505" spans="2:3">
      <c r="B505" s="5"/>
      <c r="C505" s="10"/>
    </row>
    <row r="506" spans="2:3">
      <c r="B506" s="5"/>
      <c r="C506" s="10"/>
    </row>
    <row r="507" spans="2:3">
      <c r="B507" s="5"/>
      <c r="C507" s="10"/>
    </row>
    <row r="508" spans="2:3">
      <c r="B508" s="5"/>
      <c r="C508" s="10"/>
    </row>
    <row r="509" spans="2:3">
      <c r="B509" s="5"/>
      <c r="C509" s="10"/>
    </row>
    <row r="510" spans="2:3">
      <c r="B510" s="5"/>
      <c r="C510" s="10"/>
    </row>
    <row r="511" spans="2:3">
      <c r="B511" s="5"/>
      <c r="C511" s="10"/>
    </row>
    <row r="512" spans="2:3">
      <c r="B512" s="5"/>
      <c r="C512" s="10"/>
    </row>
    <row r="513" spans="2:3">
      <c r="B513" s="5"/>
      <c r="C513" s="10"/>
    </row>
    <row r="514" spans="2:3">
      <c r="B514" s="5"/>
      <c r="C514" s="10"/>
    </row>
    <row r="515" spans="2:3">
      <c r="B515" s="5"/>
      <c r="C515" s="10"/>
    </row>
    <row r="516" spans="2:3">
      <c r="B516" s="5"/>
      <c r="C516" s="10"/>
    </row>
    <row r="517" spans="2:3">
      <c r="B517" s="5"/>
      <c r="C517" s="10"/>
    </row>
    <row r="518" spans="2:3">
      <c r="B518" s="5"/>
      <c r="C518" s="10"/>
    </row>
    <row r="519" spans="2:3">
      <c r="B519" s="5"/>
      <c r="C519" s="10"/>
    </row>
    <row r="520" spans="2:3">
      <c r="B520" s="5"/>
      <c r="C520" s="10"/>
    </row>
    <row r="521" spans="2:3">
      <c r="B521" s="5"/>
      <c r="C521" s="10"/>
    </row>
    <row r="522" spans="2:3">
      <c r="B522" s="5"/>
      <c r="C522" s="10"/>
    </row>
    <row r="523" spans="2:3">
      <c r="B523" s="5"/>
      <c r="C523" s="10"/>
    </row>
    <row r="524" spans="2:3">
      <c r="B524" s="5"/>
      <c r="C524" s="10"/>
    </row>
    <row r="525" spans="2:3">
      <c r="B525" s="5"/>
      <c r="C525" s="10"/>
    </row>
    <row r="526" spans="2:3">
      <c r="B526" s="5"/>
      <c r="C526" s="10"/>
    </row>
    <row r="527" spans="2:3">
      <c r="B527" s="5"/>
      <c r="C527" s="10"/>
    </row>
    <row r="528" spans="2:3">
      <c r="B528" s="5"/>
      <c r="C528" s="10"/>
    </row>
    <row r="529" spans="2:3">
      <c r="B529" s="5"/>
      <c r="C529" s="10"/>
    </row>
    <row r="530" spans="2:3">
      <c r="B530" s="5"/>
      <c r="C530" s="10"/>
    </row>
    <row r="531" spans="2:3">
      <c r="B531" s="5"/>
      <c r="C531" s="10"/>
    </row>
    <row r="532" spans="2:3">
      <c r="B532" s="5"/>
      <c r="C532" s="10"/>
    </row>
    <row r="533" spans="2:3">
      <c r="B533" s="5"/>
      <c r="C533" s="10"/>
    </row>
    <row r="534" spans="2:3">
      <c r="B534" s="5"/>
      <c r="C534" s="10"/>
    </row>
    <row r="535" spans="2:3">
      <c r="B535" s="5"/>
      <c r="C535" s="10"/>
    </row>
    <row r="536" spans="2:3">
      <c r="B536" s="5"/>
      <c r="C536" s="10"/>
    </row>
    <row r="537" spans="2:3">
      <c r="B537" s="5"/>
      <c r="C537" s="10"/>
    </row>
    <row r="538" spans="2:3">
      <c r="B538" s="5"/>
      <c r="C538" s="10"/>
    </row>
    <row r="539" spans="2:3">
      <c r="B539" s="5"/>
      <c r="C539" s="10"/>
    </row>
    <row r="540" spans="2:3">
      <c r="B540" s="5"/>
      <c r="C540" s="10"/>
    </row>
    <row r="541" spans="2:3">
      <c r="B541" s="5"/>
      <c r="C541" s="10"/>
    </row>
    <row r="542" spans="2:3">
      <c r="B542" s="5"/>
      <c r="C542" s="10"/>
    </row>
    <row r="543" spans="2:3">
      <c r="B543" s="5"/>
      <c r="C543" s="10"/>
    </row>
    <row r="544" spans="2:3">
      <c r="B544" s="5"/>
      <c r="C544" s="10"/>
    </row>
    <row r="545" spans="2:3">
      <c r="B545" s="5"/>
      <c r="C545" s="10"/>
    </row>
    <row r="546" spans="2:3">
      <c r="B546" s="5"/>
      <c r="C546" s="10"/>
    </row>
    <row r="547" spans="2:3">
      <c r="B547" s="5"/>
      <c r="C547" s="10"/>
    </row>
    <row r="548" spans="2:3">
      <c r="B548" s="5"/>
      <c r="C548" s="10"/>
    </row>
    <row r="549" spans="2:3">
      <c r="B549" s="5"/>
      <c r="C549" s="10"/>
    </row>
    <row r="550" spans="2:3">
      <c r="B550" s="5"/>
      <c r="C550" s="10"/>
    </row>
    <row r="551" spans="2:3">
      <c r="B551" s="5"/>
      <c r="C551" s="10"/>
    </row>
    <row r="552" spans="2:3">
      <c r="B552" s="5"/>
      <c r="C552" s="10"/>
    </row>
    <row r="553" spans="2:3">
      <c r="B553" s="5"/>
      <c r="C553" s="10"/>
    </row>
    <row r="554" spans="2:3">
      <c r="B554" s="5"/>
      <c r="C554" s="10"/>
    </row>
    <row r="555" spans="2:3">
      <c r="B555" s="5"/>
      <c r="C555" s="10"/>
    </row>
    <row r="556" spans="2:3">
      <c r="B556" s="5"/>
      <c r="C556" s="10"/>
    </row>
    <row r="557" spans="2:3">
      <c r="B557" s="5"/>
      <c r="C557" s="10"/>
    </row>
    <row r="558" spans="2:3">
      <c r="B558" s="5"/>
      <c r="C558" s="10"/>
    </row>
    <row r="559" spans="2:3">
      <c r="B559" s="5"/>
      <c r="C559" s="10"/>
    </row>
    <row r="560" spans="2:3">
      <c r="B560" s="5"/>
      <c r="C560" s="10"/>
    </row>
    <row r="561" spans="2:3">
      <c r="B561" s="5"/>
      <c r="C561" s="10"/>
    </row>
    <row r="562" spans="2:3">
      <c r="B562" s="5"/>
      <c r="C562" s="10"/>
    </row>
    <row r="563" spans="2:3">
      <c r="B563" s="5"/>
      <c r="C563" s="10"/>
    </row>
    <row r="564" spans="2:3">
      <c r="B564" s="5"/>
      <c r="C564" s="10"/>
    </row>
    <row r="565" spans="2:3">
      <c r="B565" s="5"/>
      <c r="C565" s="10"/>
    </row>
    <row r="566" spans="2:3">
      <c r="B566" s="5"/>
      <c r="C566" s="10"/>
    </row>
    <row r="567" spans="2:3">
      <c r="B567" s="5"/>
      <c r="C567" s="10"/>
    </row>
    <row r="568" spans="2:3">
      <c r="B568" s="5"/>
      <c r="C568" s="10"/>
    </row>
    <row r="569" spans="2:3">
      <c r="B569" s="5"/>
      <c r="C569" s="10"/>
    </row>
    <row r="570" spans="2:3">
      <c r="B570" s="5"/>
      <c r="C570" s="10"/>
    </row>
    <row r="571" spans="2:3">
      <c r="B571" s="5"/>
      <c r="C571" s="10"/>
    </row>
    <row r="572" spans="2:3">
      <c r="B572" s="5"/>
      <c r="C572" s="10"/>
    </row>
    <row r="573" spans="2:3">
      <c r="B573" s="5"/>
      <c r="C573" s="10"/>
    </row>
    <row r="574" spans="2:3">
      <c r="B574" s="5"/>
      <c r="C574" s="10"/>
    </row>
    <row r="575" spans="2:3">
      <c r="B575" s="5"/>
      <c r="C575" s="10"/>
    </row>
    <row r="576" spans="2:3">
      <c r="B576" s="5"/>
      <c r="C576" s="10"/>
    </row>
    <row r="577" spans="2:3">
      <c r="B577" s="5"/>
      <c r="C577" s="10"/>
    </row>
    <row r="578" spans="2:3">
      <c r="B578" s="5"/>
      <c r="C578" s="10"/>
    </row>
    <row r="579" spans="2:3">
      <c r="B579" s="5"/>
      <c r="C579" s="10"/>
    </row>
    <row r="580" spans="2:3">
      <c r="B580" s="5"/>
      <c r="C580" s="10"/>
    </row>
    <row r="581" spans="2:3">
      <c r="B581" s="5"/>
      <c r="C581" s="10"/>
    </row>
    <row r="582" spans="2:3">
      <c r="B582" s="5"/>
      <c r="C582" s="10"/>
    </row>
    <row r="583" spans="2:3">
      <c r="B583" s="5"/>
      <c r="C583" s="10"/>
    </row>
    <row r="584" spans="2:3">
      <c r="B584" s="5"/>
      <c r="C584" s="10"/>
    </row>
    <row r="585" spans="2:3">
      <c r="B585" s="5"/>
      <c r="C585" s="10"/>
    </row>
    <row r="586" spans="2:3">
      <c r="B586" s="5"/>
      <c r="C586" s="10"/>
    </row>
    <row r="587" spans="2:3">
      <c r="B587" s="5"/>
      <c r="C587" s="10"/>
    </row>
    <row r="588" spans="2:3">
      <c r="B588" s="5"/>
      <c r="C588" s="10"/>
    </row>
    <row r="589" spans="2:3">
      <c r="B589" s="5"/>
      <c r="C589" s="10"/>
    </row>
    <row r="590" spans="2:3">
      <c r="B590" s="5"/>
      <c r="C590" s="10"/>
    </row>
    <row r="591" spans="2:3">
      <c r="B591" s="5"/>
      <c r="C591" s="10"/>
    </row>
    <row r="592" spans="2:3">
      <c r="B592" s="5"/>
      <c r="C592" s="10"/>
    </row>
    <row r="593" spans="2:3">
      <c r="B593" s="5"/>
      <c r="C593" s="10"/>
    </row>
    <row r="594" spans="2:3">
      <c r="B594" s="5"/>
      <c r="C594" s="10"/>
    </row>
    <row r="595" spans="2:3">
      <c r="B595" s="5"/>
      <c r="C595" s="10"/>
    </row>
    <row r="596" spans="2:3">
      <c r="B596" s="5"/>
      <c r="C596" s="10"/>
    </row>
    <row r="597" spans="2:3">
      <c r="B597" s="5"/>
      <c r="C597" s="10"/>
    </row>
    <row r="598" spans="2:3">
      <c r="B598" s="5"/>
      <c r="C598" s="10"/>
    </row>
    <row r="599" spans="2:3">
      <c r="B599" s="5"/>
      <c r="C599" s="10"/>
    </row>
    <row r="600" spans="2:3">
      <c r="B600" s="5"/>
      <c r="C600" s="10"/>
    </row>
    <row r="601" spans="2:3">
      <c r="B601" s="5"/>
      <c r="C601" s="10"/>
    </row>
    <row r="602" spans="2:3">
      <c r="B602" s="5"/>
      <c r="C602" s="10"/>
    </row>
    <row r="603" spans="2:3">
      <c r="B603" s="5"/>
      <c r="C603" s="10"/>
    </row>
    <row r="604" spans="2:3">
      <c r="B604" s="5"/>
      <c r="C604" s="10"/>
    </row>
    <row r="605" spans="2:3">
      <c r="B605" s="5"/>
      <c r="C605" s="10"/>
    </row>
    <row r="606" spans="2:3">
      <c r="B606" s="5"/>
      <c r="C606" s="10"/>
    </row>
    <row r="607" spans="2:3">
      <c r="B607" s="5"/>
      <c r="C607" s="10"/>
    </row>
    <row r="608" spans="2:3">
      <c r="B608" s="5"/>
      <c r="C608" s="10"/>
    </row>
    <row r="609" spans="2:3">
      <c r="B609" s="5"/>
      <c r="C609" s="10"/>
    </row>
    <row r="610" spans="2:3">
      <c r="B610" s="5"/>
      <c r="C610" s="10"/>
    </row>
    <row r="611" spans="2:3">
      <c r="B611" s="5"/>
      <c r="C611" s="10"/>
    </row>
    <row r="612" spans="2:3">
      <c r="B612" s="5"/>
      <c r="C612" s="10"/>
    </row>
    <row r="613" spans="2:3">
      <c r="B613" s="5"/>
      <c r="C613" s="10"/>
    </row>
    <row r="614" spans="2:3">
      <c r="B614" s="5"/>
      <c r="C614" s="10"/>
    </row>
    <row r="615" spans="2:3">
      <c r="B615" s="5"/>
      <c r="C615" s="10"/>
    </row>
    <row r="616" spans="2:3">
      <c r="B616" s="5"/>
      <c r="C616" s="10"/>
    </row>
    <row r="617" spans="2:3">
      <c r="B617" s="5"/>
      <c r="C617" s="10"/>
    </row>
    <row r="618" spans="2:3">
      <c r="B618" s="5"/>
      <c r="C618" s="10"/>
    </row>
    <row r="619" spans="2:3">
      <c r="B619" s="5"/>
      <c r="C619" s="10"/>
    </row>
    <row r="620" spans="2:3">
      <c r="B620" s="5"/>
      <c r="C620" s="10"/>
    </row>
    <row r="621" spans="2:3">
      <c r="B621" s="5"/>
      <c r="C621" s="10"/>
    </row>
    <row r="622" spans="2:3">
      <c r="B622" s="5"/>
      <c r="C622" s="10"/>
    </row>
    <row r="623" spans="2:3">
      <c r="B623" s="5"/>
      <c r="C623" s="10"/>
    </row>
    <row r="624" spans="2:3">
      <c r="B624" s="5"/>
      <c r="C624" s="10"/>
    </row>
    <row r="625" spans="2:3">
      <c r="B625" s="5"/>
      <c r="C625" s="10"/>
    </row>
    <row r="626" spans="2:3">
      <c r="B626" s="5"/>
      <c r="C626" s="10"/>
    </row>
    <row r="627" spans="2:3">
      <c r="B627" s="5"/>
      <c r="C627" s="10"/>
    </row>
    <row r="628" spans="2:3">
      <c r="B628" s="5"/>
      <c r="C628" s="10"/>
    </row>
    <row r="629" spans="2:3">
      <c r="B629" s="5"/>
      <c r="C629" s="10"/>
    </row>
    <row r="630" spans="2:3">
      <c r="B630" s="5"/>
      <c r="C630" s="10"/>
    </row>
    <row r="631" spans="2:3">
      <c r="B631" s="5"/>
      <c r="C631" s="10"/>
    </row>
    <row r="632" spans="2:3">
      <c r="B632" s="5"/>
      <c r="C632" s="10"/>
    </row>
    <row r="633" spans="2:3">
      <c r="B633" s="5"/>
      <c r="C633" s="10"/>
    </row>
    <row r="634" spans="2:3">
      <c r="B634" s="5"/>
      <c r="C634" s="10"/>
    </row>
    <row r="635" spans="2:3">
      <c r="B635" s="5"/>
      <c r="C635" s="10"/>
    </row>
    <row r="636" spans="2:3">
      <c r="B636" s="5"/>
      <c r="C636" s="10"/>
    </row>
    <row r="637" spans="2:3">
      <c r="B637" s="5"/>
      <c r="C637" s="10"/>
    </row>
    <row r="638" spans="2:3">
      <c r="B638" s="5"/>
      <c r="C638" s="10"/>
    </row>
    <row r="639" spans="2:3">
      <c r="B639" s="5"/>
      <c r="C639" s="10"/>
    </row>
    <row r="640" spans="2:3">
      <c r="B640" s="5"/>
      <c r="C640" s="10"/>
    </row>
    <row r="641" spans="2:3">
      <c r="B641" s="5"/>
      <c r="C641" s="10"/>
    </row>
    <row r="642" spans="2:3">
      <c r="B642" s="5"/>
      <c r="C642" s="10"/>
    </row>
    <row r="643" spans="2:3">
      <c r="B643" s="5"/>
      <c r="C643" s="10"/>
    </row>
    <row r="644" spans="2:3">
      <c r="B644" s="5"/>
      <c r="C644" s="10"/>
    </row>
    <row r="645" spans="2:3">
      <c r="B645" s="5"/>
      <c r="C645" s="10"/>
    </row>
    <row r="646" spans="2:3">
      <c r="B646" s="5"/>
      <c r="C646" s="10"/>
    </row>
    <row r="647" spans="2:3">
      <c r="B647" s="5"/>
      <c r="C647" s="10"/>
    </row>
    <row r="648" spans="2:3">
      <c r="B648" s="5"/>
      <c r="C648" s="10"/>
    </row>
    <row r="649" spans="2:3">
      <c r="B649" s="5"/>
      <c r="C649" s="10"/>
    </row>
    <row r="650" spans="2:3">
      <c r="B650" s="5"/>
      <c r="C650" s="10"/>
    </row>
    <row r="651" spans="2:3">
      <c r="B651" s="5"/>
      <c r="C651" s="10"/>
    </row>
    <row r="652" spans="2:3">
      <c r="B652" s="5"/>
      <c r="C652" s="10"/>
    </row>
    <row r="653" spans="2:3">
      <c r="B653" s="5"/>
      <c r="C653" s="10"/>
    </row>
    <row r="654" spans="2:3">
      <c r="B654" s="5"/>
      <c r="C654" s="10"/>
    </row>
    <row r="655" spans="2:3">
      <c r="B655" s="5"/>
      <c r="C655" s="10"/>
    </row>
    <row r="656" spans="2:3">
      <c r="B656" s="5"/>
      <c r="C656" s="10"/>
    </row>
    <row r="657" spans="2:3">
      <c r="B657" s="5"/>
      <c r="C657" s="10"/>
    </row>
    <row r="658" spans="2:3">
      <c r="B658" s="5"/>
      <c r="C658" s="10"/>
    </row>
    <row r="659" spans="2:3">
      <c r="B659" s="5"/>
      <c r="C659" s="10"/>
    </row>
    <row r="660" spans="2:3">
      <c r="B660" s="5"/>
      <c r="C660" s="10"/>
    </row>
    <row r="661" spans="2:3">
      <c r="B661" s="5"/>
      <c r="C661" s="10"/>
    </row>
    <row r="662" spans="2:3">
      <c r="B662" s="5"/>
      <c r="C662" s="10"/>
    </row>
    <row r="663" spans="2:3">
      <c r="B663" s="5"/>
      <c r="C663" s="10"/>
    </row>
    <row r="664" spans="2:3">
      <c r="B664" s="5"/>
      <c r="C664" s="10"/>
    </row>
    <row r="665" spans="2:3">
      <c r="B665" s="5"/>
      <c r="C665" s="10"/>
    </row>
    <row r="666" spans="2:3">
      <c r="B666" s="5"/>
      <c r="C666" s="10"/>
    </row>
    <row r="667" spans="2:3">
      <c r="B667" s="5"/>
      <c r="C667" s="10"/>
    </row>
    <row r="668" spans="2:3">
      <c r="B668" s="5"/>
      <c r="C668" s="10"/>
    </row>
    <row r="669" spans="2:3">
      <c r="B669" s="5"/>
      <c r="C669" s="10"/>
    </row>
    <row r="670" spans="2:3">
      <c r="B670" s="5"/>
      <c r="C670" s="10"/>
    </row>
    <row r="671" spans="2:3">
      <c r="B671" s="5"/>
      <c r="C671" s="10"/>
    </row>
    <row r="672" spans="2:3">
      <c r="B672" s="5"/>
      <c r="C672" s="10"/>
    </row>
    <row r="673" spans="2:3">
      <c r="B673" s="5"/>
      <c r="C673" s="10"/>
    </row>
    <row r="674" spans="2:3">
      <c r="B674" s="5"/>
      <c r="C674" s="10"/>
    </row>
    <row r="675" spans="2:3">
      <c r="B675" s="5"/>
      <c r="C675" s="10"/>
    </row>
    <row r="676" spans="2:3">
      <c r="B676" s="5"/>
      <c r="C676" s="10"/>
    </row>
    <row r="677" spans="2:3">
      <c r="B677" s="5"/>
      <c r="C677" s="10"/>
    </row>
    <row r="678" spans="2:3">
      <c r="B678" s="5"/>
      <c r="C678" s="10"/>
    </row>
    <row r="679" spans="2:3">
      <c r="B679" s="5"/>
      <c r="C679" s="10"/>
    </row>
    <row r="680" spans="2:3">
      <c r="B680" s="5"/>
      <c r="C680" s="10"/>
    </row>
    <row r="681" spans="2:3">
      <c r="B681" s="5"/>
      <c r="C681" s="10"/>
    </row>
    <row r="682" spans="2:3">
      <c r="B682" s="5"/>
      <c r="C682" s="10"/>
    </row>
    <row r="683" spans="2:3">
      <c r="B683" s="5"/>
      <c r="C683" s="10"/>
    </row>
    <row r="684" spans="2:3">
      <c r="B684" s="5"/>
      <c r="C684" s="10"/>
    </row>
    <row r="685" spans="2:3">
      <c r="B685" s="5"/>
      <c r="C685" s="10"/>
    </row>
    <row r="686" spans="2:3">
      <c r="B686" s="5"/>
      <c r="C686" s="10"/>
    </row>
    <row r="687" spans="2:3">
      <c r="B687" s="5"/>
      <c r="C687" s="10"/>
    </row>
    <row r="688" spans="2:3">
      <c r="B688" s="5"/>
      <c r="C688" s="10"/>
    </row>
    <row r="689" spans="2:3">
      <c r="B689" s="5"/>
      <c r="C689" s="10"/>
    </row>
    <row r="690" spans="2:3">
      <c r="B690" s="5"/>
      <c r="C690" s="10"/>
    </row>
    <row r="691" spans="2:3">
      <c r="B691" s="5"/>
      <c r="C691" s="10"/>
    </row>
    <row r="692" spans="2:3">
      <c r="B692" s="5"/>
      <c r="C692" s="10"/>
    </row>
    <row r="693" spans="2:3">
      <c r="B693" s="5"/>
      <c r="C693" s="10"/>
    </row>
    <row r="694" spans="2:3">
      <c r="B694" s="5"/>
      <c r="C694" s="10"/>
    </row>
    <row r="695" spans="2:3">
      <c r="B695" s="5"/>
      <c r="C695" s="10"/>
    </row>
    <row r="696" spans="2:3">
      <c r="B696" s="5"/>
      <c r="C696" s="10"/>
    </row>
    <row r="697" spans="2:3">
      <c r="B697" s="5"/>
      <c r="C697" s="10"/>
    </row>
    <row r="698" spans="2:3">
      <c r="B698" s="5"/>
      <c r="C698" s="10"/>
    </row>
    <row r="699" spans="2:3">
      <c r="B699" s="5"/>
      <c r="C699" s="10"/>
    </row>
    <row r="700" spans="2:3">
      <c r="B700" s="5"/>
      <c r="C700" s="10"/>
    </row>
    <row r="701" spans="2:3">
      <c r="B701" s="5"/>
      <c r="C701" s="10"/>
    </row>
    <row r="702" spans="2:3">
      <c r="B702" s="5"/>
      <c r="C702" s="10"/>
    </row>
    <row r="703" spans="2:3">
      <c r="B703" s="5"/>
      <c r="C703" s="10"/>
    </row>
    <row r="704" spans="2:3">
      <c r="B704" s="5"/>
      <c r="C704" s="10"/>
    </row>
    <row r="705" spans="2:3">
      <c r="B705" s="5"/>
      <c r="C705" s="10"/>
    </row>
    <row r="706" spans="2:3">
      <c r="B706" s="5"/>
      <c r="C706" s="10"/>
    </row>
    <row r="707" spans="2:3">
      <c r="B707" s="5"/>
      <c r="C707" s="10"/>
    </row>
    <row r="708" spans="2:3">
      <c r="B708" s="5"/>
      <c r="C708" s="10"/>
    </row>
    <row r="709" spans="2:3">
      <c r="B709" s="5"/>
      <c r="C709" s="10"/>
    </row>
    <row r="710" spans="2:3">
      <c r="B710" s="5"/>
      <c r="C710" s="10"/>
    </row>
    <row r="711" spans="2:3">
      <c r="B711" s="5"/>
      <c r="C711" s="10"/>
    </row>
    <row r="712" spans="2:3">
      <c r="B712" s="5"/>
      <c r="C712" s="10"/>
    </row>
    <row r="713" spans="2:3">
      <c r="B713" s="5"/>
      <c r="C713" s="10"/>
    </row>
    <row r="714" spans="2:3">
      <c r="B714" s="5"/>
      <c r="C714" s="10"/>
    </row>
    <row r="715" spans="2:3">
      <c r="B715" s="5"/>
      <c r="C715" s="10"/>
    </row>
    <row r="716" spans="2:3">
      <c r="B716" s="5"/>
      <c r="C716" s="10"/>
    </row>
    <row r="717" spans="2:3">
      <c r="B717" s="5"/>
      <c r="C717" s="10"/>
    </row>
    <row r="718" spans="2:3">
      <c r="B718" s="5"/>
      <c r="C718" s="10"/>
    </row>
    <row r="719" spans="2:3">
      <c r="B719" s="5"/>
      <c r="C719" s="10"/>
    </row>
    <row r="720" spans="2:3">
      <c r="B720" s="5"/>
      <c r="C720" s="10"/>
    </row>
    <row r="721" spans="2:3">
      <c r="B721" s="5"/>
      <c r="C721" s="10"/>
    </row>
    <row r="722" spans="2:3">
      <c r="B722" s="5"/>
      <c r="C722" s="10"/>
    </row>
    <row r="723" spans="2:3">
      <c r="B723" s="5"/>
      <c r="C723" s="10"/>
    </row>
    <row r="724" spans="2:3">
      <c r="B724" s="5"/>
      <c r="C724" s="10"/>
    </row>
    <row r="725" spans="2:3">
      <c r="B725" s="5"/>
      <c r="C725" s="10"/>
    </row>
    <row r="726" spans="2:3">
      <c r="B726" s="5"/>
      <c r="C726" s="10"/>
    </row>
    <row r="727" spans="2:3">
      <c r="B727" s="5"/>
      <c r="C727" s="10"/>
    </row>
    <row r="728" spans="2:3">
      <c r="B728" s="5"/>
      <c r="C728" s="10"/>
    </row>
    <row r="729" spans="2:3">
      <c r="B729" s="5"/>
      <c r="C729" s="10"/>
    </row>
    <row r="730" spans="2:3">
      <c r="B730" s="5"/>
      <c r="C730" s="10"/>
    </row>
    <row r="731" spans="2:3">
      <c r="B731" s="5"/>
      <c r="C731" s="10"/>
    </row>
    <row r="732" spans="2:3">
      <c r="B732" s="5"/>
      <c r="C732" s="10"/>
    </row>
    <row r="733" spans="2:3">
      <c r="B733" s="5"/>
      <c r="C733" s="10"/>
    </row>
    <row r="734" spans="2:3">
      <c r="B734" s="5"/>
      <c r="C734" s="10"/>
    </row>
    <row r="735" spans="2:3">
      <c r="B735" s="5"/>
      <c r="C735" s="10"/>
    </row>
    <row r="736" spans="2:3">
      <c r="B736" s="5"/>
      <c r="C736" s="10"/>
    </row>
    <row r="737" spans="2:3">
      <c r="B737" s="5"/>
      <c r="C737" s="10"/>
    </row>
    <row r="738" spans="2:3">
      <c r="B738" s="5"/>
      <c r="C738" s="10"/>
    </row>
    <row r="739" spans="2:3">
      <c r="B739" s="5"/>
      <c r="C739" s="10"/>
    </row>
    <row r="740" spans="2:3">
      <c r="B740" s="5"/>
      <c r="C740" s="10"/>
    </row>
    <row r="741" spans="2:3">
      <c r="B741" s="5"/>
      <c r="C741" s="10"/>
    </row>
    <row r="742" spans="2:3">
      <c r="B742" s="5"/>
      <c r="C742" s="10"/>
    </row>
    <row r="743" spans="2:3">
      <c r="B743" s="5"/>
      <c r="C743" s="10"/>
    </row>
    <row r="744" spans="2:3">
      <c r="B744" s="5"/>
      <c r="C744" s="10"/>
    </row>
    <row r="745" spans="2:3">
      <c r="B745" s="5"/>
      <c r="C745" s="10"/>
    </row>
    <row r="746" spans="2:3">
      <c r="B746" s="5"/>
      <c r="C746" s="10"/>
    </row>
    <row r="747" spans="2:3">
      <c r="B747" s="5"/>
      <c r="C747" s="10"/>
    </row>
    <row r="748" spans="2:3">
      <c r="B748" s="5"/>
      <c r="C748" s="10"/>
    </row>
    <row r="749" spans="2:3">
      <c r="B749" s="5"/>
      <c r="C749" s="10"/>
    </row>
    <row r="750" spans="2:3">
      <c r="B750" s="5"/>
      <c r="C750" s="10"/>
    </row>
    <row r="751" spans="2:3">
      <c r="B751" s="5"/>
      <c r="C751" s="10"/>
    </row>
    <row r="752" spans="2:3">
      <c r="B752" s="5"/>
      <c r="C752" s="10"/>
    </row>
    <row r="753" spans="2:3">
      <c r="B753" s="5"/>
      <c r="C753" s="10"/>
    </row>
    <row r="754" spans="2:3">
      <c r="B754" s="5"/>
      <c r="C754" s="10"/>
    </row>
    <row r="755" spans="2:3">
      <c r="B755" s="5"/>
      <c r="C755" s="10"/>
    </row>
    <row r="756" spans="2:3">
      <c r="B756" s="5"/>
      <c r="C756" s="10"/>
    </row>
    <row r="757" spans="2:3">
      <c r="B757" s="5"/>
      <c r="C757" s="10"/>
    </row>
    <row r="758" spans="2:3">
      <c r="B758" s="5"/>
      <c r="C758" s="10"/>
    </row>
    <row r="759" spans="2:3">
      <c r="B759" s="5"/>
      <c r="C759" s="10"/>
    </row>
    <row r="760" spans="2:3">
      <c r="B760" s="5"/>
      <c r="C760" s="10"/>
    </row>
    <row r="761" spans="2:3">
      <c r="B761" s="5"/>
      <c r="C761" s="10"/>
    </row>
    <row r="762" spans="2:3">
      <c r="B762" s="5"/>
      <c r="C762" s="10"/>
    </row>
    <row r="763" spans="2:3">
      <c r="B763" s="5"/>
      <c r="C763" s="10"/>
    </row>
    <row r="764" spans="2:3">
      <c r="B764" s="5"/>
      <c r="C764" s="10"/>
    </row>
    <row r="765" spans="2:3">
      <c r="B765" s="5"/>
      <c r="C765" s="10"/>
    </row>
    <row r="766" spans="2:3">
      <c r="B766" s="5"/>
      <c r="C766" s="10"/>
    </row>
    <row r="767" spans="2:3">
      <c r="B767" s="5"/>
      <c r="C767" s="10"/>
    </row>
    <row r="768" spans="2:3">
      <c r="B768" s="5"/>
      <c r="C768" s="10"/>
    </row>
    <row r="769" spans="2:3">
      <c r="B769" s="5"/>
      <c r="C769" s="10"/>
    </row>
    <row r="770" spans="2:3">
      <c r="B770" s="5"/>
      <c r="C770" s="10"/>
    </row>
    <row r="771" spans="2:3">
      <c r="B771" s="5"/>
      <c r="C771" s="10"/>
    </row>
    <row r="772" spans="2:3">
      <c r="B772" s="5"/>
      <c r="C772" s="10"/>
    </row>
    <row r="773" spans="2:3">
      <c r="B773" s="5"/>
      <c r="C773" s="10"/>
    </row>
    <row r="774" spans="2:3">
      <c r="B774" s="5"/>
      <c r="C774" s="10"/>
    </row>
    <row r="775" spans="2:3">
      <c r="B775" s="5"/>
      <c r="C775" s="10"/>
    </row>
    <row r="776" spans="2:3">
      <c r="B776" s="5"/>
      <c r="C776" s="10"/>
    </row>
    <row r="777" spans="2:3">
      <c r="B777" s="5"/>
      <c r="C777" s="10"/>
    </row>
    <row r="778" spans="2:3">
      <c r="B778" s="5"/>
      <c r="C778" s="10"/>
    </row>
    <row r="779" spans="2:3">
      <c r="B779" s="5"/>
      <c r="C779" s="10"/>
    </row>
    <row r="780" spans="2:3">
      <c r="B780" s="5"/>
      <c r="C780" s="10"/>
    </row>
    <row r="781" spans="2:3">
      <c r="B781" s="5"/>
      <c r="C781" s="10"/>
    </row>
    <row r="782" spans="2:3">
      <c r="B782" s="5"/>
      <c r="C782" s="10"/>
    </row>
    <row r="783" spans="2:3">
      <c r="B783" s="5"/>
      <c r="C783" s="10"/>
    </row>
    <row r="784" spans="2:3">
      <c r="B784" s="5"/>
      <c r="C784" s="10"/>
    </row>
    <row r="785" spans="2:3">
      <c r="B785" s="5"/>
      <c r="C785" s="10"/>
    </row>
    <row r="786" spans="2:3">
      <c r="B786" s="5"/>
      <c r="C786" s="10"/>
    </row>
    <row r="787" spans="2:3">
      <c r="B787" s="5"/>
      <c r="C787" s="10"/>
    </row>
    <row r="788" spans="2:3">
      <c r="B788" s="5"/>
      <c r="C788" s="10"/>
    </row>
    <row r="789" spans="2:3">
      <c r="B789" s="5"/>
      <c r="C789" s="10"/>
    </row>
    <row r="790" spans="2:3">
      <c r="B790" s="5"/>
      <c r="C790" s="10"/>
    </row>
    <row r="791" spans="2:3">
      <c r="B791" s="5"/>
      <c r="C791" s="10"/>
    </row>
    <row r="792" spans="2:3">
      <c r="B792" s="5"/>
      <c r="C792" s="10"/>
    </row>
    <row r="793" spans="2:3">
      <c r="B793" s="5"/>
      <c r="C793" s="10"/>
    </row>
    <row r="794" spans="2:3">
      <c r="B794" s="5"/>
      <c r="C794" s="10"/>
    </row>
    <row r="795" spans="2:3">
      <c r="B795" s="5"/>
      <c r="C795" s="10"/>
    </row>
    <row r="796" spans="2:3">
      <c r="B796" s="5"/>
      <c r="C796" s="10"/>
    </row>
    <row r="797" spans="2:3">
      <c r="B797" s="5"/>
      <c r="C797" s="10"/>
    </row>
    <row r="798" spans="2:3">
      <c r="B798" s="5"/>
      <c r="C798" s="10"/>
    </row>
    <row r="799" spans="2:3">
      <c r="B799" s="5"/>
      <c r="C799" s="10"/>
    </row>
    <row r="800" spans="2:3">
      <c r="B800" s="5"/>
      <c r="C800" s="10"/>
    </row>
    <row r="801" spans="2:3">
      <c r="B801" s="5"/>
      <c r="C801" s="10"/>
    </row>
    <row r="802" spans="2:3">
      <c r="B802" s="5"/>
      <c r="C802" s="10"/>
    </row>
    <row r="803" spans="2:3">
      <c r="B803" s="5"/>
      <c r="C803" s="10"/>
    </row>
    <row r="804" spans="2:3">
      <c r="B804" s="5"/>
      <c r="C804" s="10"/>
    </row>
    <row r="805" spans="2:3">
      <c r="B805" s="5"/>
      <c r="C805" s="10"/>
    </row>
    <row r="806" spans="2:3">
      <c r="B806" s="5"/>
      <c r="C806" s="10"/>
    </row>
    <row r="807" spans="2:3">
      <c r="B807" s="5"/>
      <c r="C807" s="10"/>
    </row>
    <row r="808" spans="2:3">
      <c r="B808" s="5"/>
      <c r="C808" s="10"/>
    </row>
    <row r="809" spans="2:3">
      <c r="B809" s="5"/>
      <c r="C809" s="10"/>
    </row>
    <row r="810" spans="2:3">
      <c r="B810" s="5"/>
      <c r="C810" s="10"/>
    </row>
    <row r="811" spans="2:3">
      <c r="B811" s="5"/>
      <c r="C811" s="10"/>
    </row>
    <row r="812" spans="2:3">
      <c r="B812" s="5"/>
      <c r="C812" s="10"/>
    </row>
    <row r="813" spans="2:3">
      <c r="B813" s="5"/>
      <c r="C813" s="10"/>
    </row>
    <row r="814" spans="2:3">
      <c r="B814" s="5"/>
      <c r="C814" s="10"/>
    </row>
    <row r="815" spans="2:3">
      <c r="B815" s="5"/>
      <c r="C815" s="10"/>
    </row>
    <row r="816" spans="2:3">
      <c r="B816" s="5"/>
      <c r="C816" s="10"/>
    </row>
    <row r="817" spans="2:3">
      <c r="B817" s="5"/>
      <c r="C817" s="10"/>
    </row>
    <row r="818" spans="2:3">
      <c r="B818" s="5"/>
      <c r="C818" s="10"/>
    </row>
    <row r="819" spans="2:3">
      <c r="B819" s="5"/>
      <c r="C819" s="10"/>
    </row>
    <row r="820" spans="2:3">
      <c r="B820" s="5"/>
      <c r="C820" s="10"/>
    </row>
    <row r="821" spans="2:3">
      <c r="B821" s="5"/>
      <c r="C821" s="10"/>
    </row>
    <row r="822" spans="2:3">
      <c r="B822" s="5"/>
      <c r="C822" s="10"/>
    </row>
    <row r="823" spans="2:3">
      <c r="B823" s="5"/>
      <c r="C823" s="10"/>
    </row>
    <row r="824" spans="2:3">
      <c r="B824" s="5"/>
      <c r="C824" s="10"/>
    </row>
    <row r="825" spans="2:3">
      <c r="B825" s="5"/>
      <c r="C825" s="10"/>
    </row>
    <row r="826" spans="2:3">
      <c r="B826" s="5"/>
      <c r="C826" s="10"/>
    </row>
    <row r="827" spans="2:3">
      <c r="B827" s="5"/>
      <c r="C827" s="10"/>
    </row>
    <row r="828" spans="2:3">
      <c r="B828" s="5"/>
      <c r="C828" s="10"/>
    </row>
    <row r="829" spans="2:3">
      <c r="B829" s="5"/>
      <c r="C829" s="10"/>
    </row>
    <row r="830" spans="2:3">
      <c r="B830" s="5"/>
      <c r="C830" s="10"/>
    </row>
    <row r="831" spans="2:3">
      <c r="B831" s="5"/>
      <c r="C831" s="10"/>
    </row>
    <row r="832" spans="2:3">
      <c r="B832" s="5"/>
      <c r="C832" s="10"/>
    </row>
    <row r="833" spans="2:3">
      <c r="B833" s="5"/>
      <c r="C833" s="10"/>
    </row>
    <row r="834" spans="2:3">
      <c r="B834" s="5"/>
      <c r="C834" s="10"/>
    </row>
    <row r="835" spans="2:3">
      <c r="B835" s="5"/>
      <c r="C835" s="10"/>
    </row>
    <row r="836" spans="2:3">
      <c r="B836" s="5"/>
      <c r="C836" s="10"/>
    </row>
    <row r="837" spans="2:3">
      <c r="B837" s="5"/>
      <c r="C837" s="10"/>
    </row>
    <row r="838" spans="2:3">
      <c r="B838" s="5"/>
      <c r="C838" s="10"/>
    </row>
    <row r="839" spans="2:3">
      <c r="B839" s="5"/>
      <c r="C839" s="10"/>
    </row>
    <row r="840" spans="2:3">
      <c r="B840" s="5"/>
      <c r="C840" s="10"/>
    </row>
    <row r="841" spans="2:3">
      <c r="B841" s="5"/>
      <c r="C841" s="10"/>
    </row>
    <row r="842" spans="2:3">
      <c r="B842" s="5"/>
      <c r="C842" s="10"/>
    </row>
    <row r="843" spans="2:3">
      <c r="B843" s="5"/>
      <c r="C843" s="10"/>
    </row>
    <row r="844" spans="2:3">
      <c r="B844" s="5"/>
      <c r="C844" s="10"/>
    </row>
    <row r="845" spans="2:3">
      <c r="B845" s="5"/>
      <c r="C845" s="10"/>
    </row>
    <row r="846" spans="2:3">
      <c r="B846" s="5"/>
      <c r="C846" s="10"/>
    </row>
    <row r="847" spans="2:3">
      <c r="B847" s="5"/>
      <c r="C847" s="10"/>
    </row>
    <row r="848" spans="2:3">
      <c r="B848" s="5"/>
      <c r="C848" s="10"/>
    </row>
    <row r="849" spans="2:3">
      <c r="B849" s="5"/>
      <c r="C849" s="10"/>
    </row>
    <row r="850" spans="2:3">
      <c r="B850" s="5"/>
      <c r="C850" s="10"/>
    </row>
    <row r="851" spans="2:3">
      <c r="B851" s="5"/>
      <c r="C851" s="10"/>
    </row>
    <row r="852" spans="2:3">
      <c r="B852" s="5"/>
      <c r="C852" s="10"/>
    </row>
    <row r="853" spans="2:3">
      <c r="B853" s="5"/>
      <c r="C853" s="10"/>
    </row>
    <row r="854" spans="2:3">
      <c r="B854" s="5"/>
      <c r="C854" s="10"/>
    </row>
    <row r="855" spans="2:3">
      <c r="B855" s="5"/>
      <c r="C855" s="10"/>
    </row>
    <row r="856" spans="2:3">
      <c r="B856" s="5"/>
      <c r="C856" s="10"/>
    </row>
    <row r="857" spans="2:3">
      <c r="B857" s="5"/>
      <c r="C857" s="10"/>
    </row>
    <row r="858" spans="2:3">
      <c r="B858" s="5"/>
      <c r="C858" s="10"/>
    </row>
    <row r="859" spans="2:3">
      <c r="B859" s="5"/>
      <c r="C859" s="10"/>
    </row>
    <row r="860" spans="2:3">
      <c r="B860" s="5"/>
      <c r="C860" s="10"/>
    </row>
    <row r="861" spans="2:3">
      <c r="B861" s="5"/>
      <c r="C861" s="10"/>
    </row>
    <row r="862" spans="2:3">
      <c r="B862" s="5"/>
      <c r="C862" s="10"/>
    </row>
    <row r="863" spans="2:3">
      <c r="B863" s="5"/>
      <c r="C863" s="10"/>
    </row>
    <row r="864" spans="2:3">
      <c r="B864" s="5"/>
      <c r="C864" s="10"/>
    </row>
    <row r="865" spans="2:3">
      <c r="B865" s="5"/>
      <c r="C865" s="10"/>
    </row>
    <row r="866" spans="2:3">
      <c r="B866" s="5"/>
      <c r="C866" s="10"/>
    </row>
    <row r="867" spans="2:3">
      <c r="B867" s="5"/>
      <c r="C867" s="10"/>
    </row>
    <row r="868" spans="2:3">
      <c r="B868" s="5"/>
      <c r="C868" s="10"/>
    </row>
    <row r="869" spans="2:3">
      <c r="B869" s="5"/>
      <c r="C869" s="10"/>
    </row>
    <row r="870" spans="2:3">
      <c r="B870" s="5"/>
      <c r="C870" s="10"/>
    </row>
    <row r="871" spans="2:3">
      <c r="B871" s="5"/>
      <c r="C871" s="10"/>
    </row>
    <row r="872" spans="2:3">
      <c r="B872" s="5"/>
      <c r="C872" s="10"/>
    </row>
    <row r="873" spans="2:3">
      <c r="B873" s="5"/>
      <c r="C873" s="10"/>
    </row>
    <row r="874" spans="2:3">
      <c r="B874" s="5"/>
      <c r="C874" s="10"/>
    </row>
    <row r="875" spans="2:3">
      <c r="B875" s="5"/>
      <c r="C875" s="10"/>
    </row>
    <row r="876" spans="2:3">
      <c r="B876" s="5"/>
      <c r="C876" s="10"/>
    </row>
    <row r="877" spans="2:3">
      <c r="B877" s="5"/>
      <c r="C877" s="10"/>
    </row>
    <row r="878" spans="2:3">
      <c r="B878" s="5"/>
      <c r="C878" s="10"/>
    </row>
    <row r="879" spans="2:3">
      <c r="B879" s="5"/>
      <c r="C879" s="10"/>
    </row>
    <row r="880" spans="2:3">
      <c r="B880" s="5"/>
      <c r="C880" s="10"/>
    </row>
    <row r="881" spans="2:3">
      <c r="B881" s="5"/>
      <c r="C881" s="10"/>
    </row>
    <row r="882" spans="2:3">
      <c r="B882" s="5"/>
      <c r="C882" s="10"/>
    </row>
    <row r="883" spans="2:3">
      <c r="B883" s="5"/>
      <c r="C883" s="10"/>
    </row>
    <row r="884" spans="2:3">
      <c r="B884" s="5"/>
      <c r="C884" s="10"/>
    </row>
    <row r="885" spans="2:3">
      <c r="B885" s="5"/>
      <c r="C885" s="10"/>
    </row>
    <row r="886" spans="2:3">
      <c r="B886" s="5"/>
      <c r="C886" s="10"/>
    </row>
    <row r="887" spans="2:3">
      <c r="B887" s="5"/>
      <c r="C887" s="10"/>
    </row>
    <row r="888" spans="2:3">
      <c r="B888" s="5"/>
      <c r="C888" s="10"/>
    </row>
    <row r="889" spans="2:3">
      <c r="B889" s="5"/>
      <c r="C889" s="10"/>
    </row>
    <row r="890" spans="2:3">
      <c r="B890" s="5"/>
      <c r="C890" s="10"/>
    </row>
    <row r="891" spans="2:3">
      <c r="B891" s="5"/>
      <c r="C891" s="10"/>
    </row>
    <row r="892" spans="2:3">
      <c r="B892" s="5"/>
      <c r="C892" s="10"/>
    </row>
    <row r="893" spans="2:3">
      <c r="B893" s="5"/>
      <c r="C893" s="10"/>
    </row>
    <row r="894" spans="2:3">
      <c r="B894" s="5"/>
      <c r="C894" s="10"/>
    </row>
    <row r="895" spans="2:3">
      <c r="B895" s="5"/>
      <c r="C895" s="10"/>
    </row>
    <row r="896" spans="2:3">
      <c r="B896" s="5"/>
      <c r="C896" s="10"/>
    </row>
    <row r="897" spans="2:3">
      <c r="B897" s="5"/>
      <c r="C897" s="10"/>
    </row>
    <row r="898" spans="2:3">
      <c r="B898" s="5"/>
      <c r="C898" s="10"/>
    </row>
    <row r="899" spans="2:3">
      <c r="B899" s="5"/>
      <c r="C899" s="10"/>
    </row>
    <row r="900" spans="2:3">
      <c r="B900" s="5"/>
      <c r="C900" s="10"/>
    </row>
  </sheetData>
  <phoneticPr fontId="8" type="noConversion"/>
  <hyperlinks>
    <hyperlink ref="A3" r:id="rId1" xr:uid="{00000000-0004-0000-09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Active 1</vt:lpstr>
      <vt:lpstr>Graphs 1</vt:lpstr>
      <vt:lpstr>Q_fit</vt:lpstr>
      <vt:lpstr>A (4)</vt:lpstr>
      <vt:lpstr>Q_fit (2)</vt:lpstr>
      <vt:lpstr>A (2)</vt:lpstr>
      <vt:lpstr>A (3)</vt:lpstr>
      <vt:lpstr>A (5)</vt:lpstr>
      <vt:lpstr>BAV</vt:lpstr>
      <vt:lpstr>O-C 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2024-10-17T06:57:00Z</dcterms:modified>
</cp:coreProperties>
</file>