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042D4DA-D17F-465B-A9AE-0A6B7874B0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7" i="1" l="1"/>
  <c r="F37" i="1" s="1"/>
  <c r="G37" i="1" s="1"/>
  <c r="K37" i="1" s="1"/>
  <c r="Q37" i="1"/>
  <c r="F14" i="1"/>
  <c r="F15" i="1" s="1"/>
  <c r="E28" i="1"/>
  <c r="F28" i="1"/>
  <c r="G28" i="1"/>
  <c r="K28" i="1"/>
  <c r="Q28" i="1"/>
  <c r="E29" i="1"/>
  <c r="F29" i="1"/>
  <c r="G29" i="1"/>
  <c r="K29" i="1"/>
  <c r="Q29" i="1"/>
  <c r="E30" i="1"/>
  <c r="F30" i="1"/>
  <c r="G30" i="1"/>
  <c r="K30" i="1"/>
  <c r="Q30" i="1"/>
  <c r="E31" i="1"/>
  <c r="F31" i="1"/>
  <c r="G31" i="1"/>
  <c r="K31" i="1"/>
  <c r="Q31" i="1"/>
  <c r="E32" i="1"/>
  <c r="F32" i="1"/>
  <c r="G32" i="1"/>
  <c r="K32" i="1"/>
  <c r="Q32" i="1"/>
  <c r="E33" i="1"/>
  <c r="F33" i="1"/>
  <c r="G33" i="1"/>
  <c r="K33" i="1"/>
  <c r="Q33" i="1"/>
  <c r="E34" i="1"/>
  <c r="F34" i="1"/>
  <c r="G34" i="1"/>
  <c r="K34" i="1"/>
  <c r="Q34" i="1"/>
  <c r="E35" i="1"/>
  <c r="F35" i="1"/>
  <c r="G35" i="1"/>
  <c r="K35" i="1"/>
  <c r="Q35" i="1"/>
  <c r="E36" i="1"/>
  <c r="F36" i="1"/>
  <c r="G36" i="1"/>
  <c r="K36" i="1"/>
  <c r="Q36" i="1"/>
  <c r="E22" i="1"/>
  <c r="F22" i="1"/>
  <c r="G22" i="1"/>
  <c r="K22" i="1"/>
  <c r="E23" i="1"/>
  <c r="F23" i="1"/>
  <c r="G23" i="1"/>
  <c r="K23" i="1"/>
  <c r="E26" i="1"/>
  <c r="F26" i="1"/>
  <c r="G26" i="1"/>
  <c r="K26" i="1"/>
  <c r="E27" i="1"/>
  <c r="F27" i="1"/>
  <c r="G27" i="1"/>
  <c r="K27" i="1"/>
  <c r="D9" i="1"/>
  <c r="C9" i="1"/>
  <c r="E24" i="1"/>
  <c r="F24" i="1"/>
  <c r="G24" i="1"/>
  <c r="K24" i="1"/>
  <c r="E25" i="1"/>
  <c r="F25" i="1"/>
  <c r="G25" i="1"/>
  <c r="Q26" i="1"/>
  <c r="Q27" i="1"/>
  <c r="K25" i="1"/>
  <c r="Q25" i="1"/>
  <c r="Q24" i="1"/>
  <c r="Q22" i="1"/>
  <c r="Q23" i="1"/>
  <c r="E21" i="1"/>
  <c r="F21" i="1"/>
  <c r="G21" i="1"/>
  <c r="I21" i="1"/>
  <c r="C17" i="1"/>
  <c r="Q21" i="1"/>
  <c r="C11" i="1"/>
  <c r="C12" i="1"/>
  <c r="O37" i="1" l="1"/>
  <c r="C16" i="1"/>
  <c r="D18" i="1" s="1"/>
  <c r="O21" i="1"/>
  <c r="O34" i="1"/>
  <c r="O33" i="1"/>
  <c r="O27" i="1"/>
  <c r="O29" i="1"/>
  <c r="O22" i="1"/>
  <c r="O35" i="1"/>
  <c r="O25" i="1"/>
  <c r="O23" i="1"/>
  <c r="O28" i="1"/>
  <c r="O26" i="1"/>
  <c r="C15" i="1"/>
  <c r="O31" i="1"/>
  <c r="O32" i="1"/>
  <c r="O30" i="1"/>
  <c r="O24" i="1"/>
  <c r="O36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<sst xmlns="http://schemas.openxmlformats.org/spreadsheetml/2006/main" count="87" uniqueCount="57">
  <si>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</si>
  <si>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</si>
  <si>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</si>
  <si>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</si>
  <si>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</si>
  <si>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</si>
  <si>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</si>
  <si>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</si>
  <si>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</si>
  <si>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</si>
  <si>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</si>
  <si>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</si>
  <si>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</si>
  <si>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</si>
  <si>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</si>
  <si>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</si>
  <si>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</si>
  <si>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</si>
  <si>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</si>
  <si>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</si>
  <si>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</si>
  <si>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</si>
  <si>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</si>
  <si>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</si>
  <si>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</si>
  <si>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</si>
  <si>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</si>
  <si>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</si>
  <si>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</si>
  <si>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</si>
  <si>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</si>
  <si>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</si>
  <si>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</si>
  <si>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</si>
  <si>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</si>
  <si>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</si>
  <si>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</si>
  <si>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</si>
  <si>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</si>
  <si>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OEJV 0091</t>
  </si>
  <si>
    <t>not avail.</t>
  </si>
  <si>
    <t>EW</t>
  </si>
  <si>
    <t>IBVS 5960</t>
  </si>
  <si>
    <t>II</t>
  </si>
  <si>
    <t>I</t>
  </si>
  <si>
    <t>IBVS 6018</t>
  </si>
  <si>
    <t>V0402 Gem / GSC 1338-1984</t>
  </si>
  <si>
    <t>IBVS 6154</t>
  </si>
  <si>
    <t>vis</t>
  </si>
  <si>
    <t>OEJV 0211</t>
  </si>
  <si>
    <t>CCD?</t>
  </si>
  <si>
    <t>JAAVSO, 52, 243</t>
  </si>
  <si>
    <t xml:space="preserve">Mag </t>
  </si>
  <si>
    <t>Next ToM-P</t>
  </si>
  <si>
    <t>Next ToM-S</t>
  </si>
  <si>
    <t>11.72-12.35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</si>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</sst>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6" formatCode="0.0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5" fillId="0" borderId="0"/>
    <xf numFmtId="0" fontId="14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5" xfId="0" applyFont="1" applyBorder="1" applyAlignment="1">
      <alignment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5" fillId="0" borderId="0" xfId="0" applyFont="1" applyAlignment="1"/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 applyProtection="1">
      <alignment horizontal="center"/>
      <protection locked="0"/>
    </xf>
    <xf numFmtId="166" fontId="33" fillId="0" borderId="0" xfId="0" applyNumberFormat="1" applyFont="1" applyAlignment="1" applyProtection="1">
      <alignment horizontal="left"/>
      <protection locked="0"/>
    </xf>
    <xf numFmtId="0" fontId="0" fillId="0" borderId="11" xfId="0" applyBorder="1">
      <alignment vertical="top"/>
    </xf>
    <xf numFmtId="0" fontId="34" fillId="0" borderId="14" xfId="0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center"/>
    </xf>
    <xf numFmtId="0" fontId="0" fillId="24" borderId="12" xfId="0" applyFill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35" fillId="0" borderId="15" xfId="0" applyFont="1" applyBorder="1" applyAlignment="1">
      <alignment horizontal="right" vertical="center"/>
    </xf>
    <xf numFmtId="22" fontId="35" fillId="0" borderId="15" xfId="0" applyNumberFormat="1" applyFont="1" applyBorder="1" applyAlignment="1">
      <alignment horizontal="right" vertical="center"/>
    </xf>
    <xf numFmtId="22" fontId="35" fillId="0" borderId="17" xfId="0" applyNumberFormat="1" applyFont="1" applyBorder="1" applyAlignment="1">
      <alignment horizontal="right" vertical="center"/>
    </xf>
    <xf numFmtId="0" fontId="5" fillId="24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6" fontId="33" fillId="0" borderId="0" xfId="0" applyNumberFormat="1" applyFont="1" applyAlignment="1" applyProtection="1">
      <alignment horizontal="left" vertical="center" wrapText="1"/>
      <protection locked="0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V0402 Gem - O-C Diagr.</a:t>
            </a:r>
          </a:p>
        </c:rich>
      </c:tx>
      <c:layout>
        <c:manualLayout>
          <c:xMode val="edge"/>
          <c:yMode val="edge"/>
          <c:x val="0.36926489451976396"/>
          <c:y val="4.14213135638746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30410672350165"/>
          <c:y val="0.14553022977390984"/>
          <c:w val="0.81966443668225664"/>
          <c:h val="0.6344498165799450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9821.5</c:v>
                </c:pt>
                <c:pt idx="2">
                  <c:v>9834</c:v>
                </c:pt>
                <c:pt idx="3">
                  <c:v>10595.5</c:v>
                </c:pt>
                <c:pt idx="4">
                  <c:v>14409.5</c:v>
                </c:pt>
                <c:pt idx="5">
                  <c:v>14458.5</c:v>
                </c:pt>
                <c:pt idx="6">
                  <c:v>14459</c:v>
                </c:pt>
                <c:pt idx="7">
                  <c:v>15448</c:v>
                </c:pt>
                <c:pt idx="8">
                  <c:v>15498</c:v>
                </c:pt>
                <c:pt idx="9">
                  <c:v>15498</c:v>
                </c:pt>
                <c:pt idx="10">
                  <c:v>15498</c:v>
                </c:pt>
                <c:pt idx="11">
                  <c:v>15498</c:v>
                </c:pt>
                <c:pt idx="12">
                  <c:v>15498</c:v>
                </c:pt>
                <c:pt idx="13">
                  <c:v>16237.5</c:v>
                </c:pt>
                <c:pt idx="14">
                  <c:v>16372</c:v>
                </c:pt>
                <c:pt idx="15">
                  <c:v>16372.5</c:v>
                </c:pt>
                <c:pt idx="16">
                  <c:v>21966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97-4574-8D27-61ACFCC8330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9821.5</c:v>
                </c:pt>
                <c:pt idx="2">
                  <c:v>9834</c:v>
                </c:pt>
                <c:pt idx="3">
                  <c:v>10595.5</c:v>
                </c:pt>
                <c:pt idx="4">
                  <c:v>14409.5</c:v>
                </c:pt>
                <c:pt idx="5">
                  <c:v>14458.5</c:v>
                </c:pt>
                <c:pt idx="6">
                  <c:v>14459</c:v>
                </c:pt>
                <c:pt idx="7">
                  <c:v>15448</c:v>
                </c:pt>
                <c:pt idx="8">
                  <c:v>15498</c:v>
                </c:pt>
                <c:pt idx="9">
                  <c:v>15498</c:v>
                </c:pt>
                <c:pt idx="10">
                  <c:v>15498</c:v>
                </c:pt>
                <c:pt idx="11">
                  <c:v>15498</c:v>
                </c:pt>
                <c:pt idx="12">
                  <c:v>15498</c:v>
                </c:pt>
                <c:pt idx="13">
                  <c:v>16237.5</c:v>
                </c:pt>
                <c:pt idx="14">
                  <c:v>16372</c:v>
                </c:pt>
                <c:pt idx="15">
                  <c:v>16372.5</c:v>
                </c:pt>
                <c:pt idx="16">
                  <c:v>21966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97-4574-8D27-61ACFCC8330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9821.5</c:v>
                </c:pt>
                <c:pt idx="2">
                  <c:v>9834</c:v>
                </c:pt>
                <c:pt idx="3">
                  <c:v>10595.5</c:v>
                </c:pt>
                <c:pt idx="4">
                  <c:v>14409.5</c:v>
                </c:pt>
                <c:pt idx="5">
                  <c:v>14458.5</c:v>
                </c:pt>
                <c:pt idx="6">
                  <c:v>14459</c:v>
                </c:pt>
                <c:pt idx="7">
                  <c:v>15448</c:v>
                </c:pt>
                <c:pt idx="8">
                  <c:v>15498</c:v>
                </c:pt>
                <c:pt idx="9">
                  <c:v>15498</c:v>
                </c:pt>
                <c:pt idx="10">
                  <c:v>15498</c:v>
                </c:pt>
                <c:pt idx="11">
                  <c:v>15498</c:v>
                </c:pt>
                <c:pt idx="12">
                  <c:v>15498</c:v>
                </c:pt>
                <c:pt idx="13">
                  <c:v>16237.5</c:v>
                </c:pt>
                <c:pt idx="14">
                  <c:v>16372</c:v>
                </c:pt>
                <c:pt idx="15">
                  <c:v>16372.5</c:v>
                </c:pt>
                <c:pt idx="16">
                  <c:v>21966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97-4574-8D27-61ACFCC8330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9821.5</c:v>
                </c:pt>
                <c:pt idx="2">
                  <c:v>9834</c:v>
                </c:pt>
                <c:pt idx="3">
                  <c:v>10595.5</c:v>
                </c:pt>
                <c:pt idx="4">
                  <c:v>14409.5</c:v>
                </c:pt>
                <c:pt idx="5">
                  <c:v>14458.5</c:v>
                </c:pt>
                <c:pt idx="6">
                  <c:v>14459</c:v>
                </c:pt>
                <c:pt idx="7">
                  <c:v>15448</c:v>
                </c:pt>
                <c:pt idx="8">
                  <c:v>15498</c:v>
                </c:pt>
                <c:pt idx="9">
                  <c:v>15498</c:v>
                </c:pt>
                <c:pt idx="10">
                  <c:v>15498</c:v>
                </c:pt>
                <c:pt idx="11">
                  <c:v>15498</c:v>
                </c:pt>
                <c:pt idx="12">
                  <c:v>15498</c:v>
                </c:pt>
                <c:pt idx="13">
                  <c:v>16237.5</c:v>
                </c:pt>
                <c:pt idx="14">
                  <c:v>16372</c:v>
                </c:pt>
                <c:pt idx="15">
                  <c:v>16372.5</c:v>
                </c:pt>
                <c:pt idx="16">
                  <c:v>21966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3.6167999998724554E-2</c:v>
                </c:pt>
                <c:pt idx="2">
                  <c:v>3.5367999997106381E-2</c:v>
                </c:pt>
                <c:pt idx="3">
                  <c:v>4.0715999995882157E-2</c:v>
                </c:pt>
                <c:pt idx="4">
                  <c:v>6.0843999999633525E-2</c:v>
                </c:pt>
                <c:pt idx="5">
                  <c:v>6.1291999998502433E-2</c:v>
                </c:pt>
                <c:pt idx="6">
                  <c:v>6.1767999999574386E-2</c:v>
                </c:pt>
                <c:pt idx="7">
                  <c:v>6.6365999809931964E-2</c:v>
                </c:pt>
                <c:pt idx="8">
                  <c:v>6.6286000204854645E-2</c:v>
                </c:pt>
                <c:pt idx="9">
                  <c:v>6.7076000166707672E-2</c:v>
                </c:pt>
                <c:pt idx="10">
                  <c:v>6.7206000225269236E-2</c:v>
                </c:pt>
                <c:pt idx="11">
                  <c:v>6.7266000216477551E-2</c:v>
                </c:pt>
                <c:pt idx="12">
                  <c:v>6.7395999809377827E-2</c:v>
                </c:pt>
                <c:pt idx="13">
                  <c:v>6.8090000058873557E-2</c:v>
                </c:pt>
                <c:pt idx="14">
                  <c:v>6.7973999968671706E-2</c:v>
                </c:pt>
                <c:pt idx="15">
                  <c:v>7.0240000110061374E-2</c:v>
                </c:pt>
                <c:pt idx="16">
                  <c:v>6.5131999996083323E-2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97-4574-8D27-61ACFCC8330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9821.5</c:v>
                </c:pt>
                <c:pt idx="2">
                  <c:v>9834</c:v>
                </c:pt>
                <c:pt idx="3">
                  <c:v>10595.5</c:v>
                </c:pt>
                <c:pt idx="4">
                  <c:v>14409.5</c:v>
                </c:pt>
                <c:pt idx="5">
                  <c:v>14458.5</c:v>
                </c:pt>
                <c:pt idx="6">
                  <c:v>14459</c:v>
                </c:pt>
                <c:pt idx="7">
                  <c:v>15448</c:v>
                </c:pt>
                <c:pt idx="8">
                  <c:v>15498</c:v>
                </c:pt>
                <c:pt idx="9">
                  <c:v>15498</c:v>
                </c:pt>
                <c:pt idx="10">
                  <c:v>15498</c:v>
                </c:pt>
                <c:pt idx="11">
                  <c:v>15498</c:v>
                </c:pt>
                <c:pt idx="12">
                  <c:v>15498</c:v>
                </c:pt>
                <c:pt idx="13">
                  <c:v>16237.5</c:v>
                </c:pt>
                <c:pt idx="14">
                  <c:v>16372</c:v>
                </c:pt>
                <c:pt idx="15">
                  <c:v>16372.5</c:v>
                </c:pt>
                <c:pt idx="16">
                  <c:v>21966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97-4574-8D27-61ACFCC8330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9821.5</c:v>
                </c:pt>
                <c:pt idx="2">
                  <c:v>9834</c:v>
                </c:pt>
                <c:pt idx="3">
                  <c:v>10595.5</c:v>
                </c:pt>
                <c:pt idx="4">
                  <c:v>14409.5</c:v>
                </c:pt>
                <c:pt idx="5">
                  <c:v>14458.5</c:v>
                </c:pt>
                <c:pt idx="6">
                  <c:v>14459</c:v>
                </c:pt>
                <c:pt idx="7">
                  <c:v>15448</c:v>
                </c:pt>
                <c:pt idx="8">
                  <c:v>15498</c:v>
                </c:pt>
                <c:pt idx="9">
                  <c:v>15498</c:v>
                </c:pt>
                <c:pt idx="10">
                  <c:v>15498</c:v>
                </c:pt>
                <c:pt idx="11">
                  <c:v>15498</c:v>
                </c:pt>
                <c:pt idx="12">
                  <c:v>15498</c:v>
                </c:pt>
                <c:pt idx="13">
                  <c:v>16237.5</c:v>
                </c:pt>
                <c:pt idx="14">
                  <c:v>16372</c:v>
                </c:pt>
                <c:pt idx="15">
                  <c:v>16372.5</c:v>
                </c:pt>
                <c:pt idx="16">
                  <c:v>21966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97-4574-8D27-61ACFCC8330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4.0000000000000002E-4</c:v>
                  </c:pt>
                  <c:pt idx="5">
                    <c:v>1.6999999999999999E-3</c:v>
                  </c:pt>
                  <c:pt idx="6">
                    <c:v>1.8E-3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4.0000000000000002E-4</c:v>
                  </c:pt>
                  <c:pt idx="15">
                    <c:v>2.9999999999999997E-4</c:v>
                  </c:pt>
                  <c:pt idx="16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9821.5</c:v>
                </c:pt>
                <c:pt idx="2">
                  <c:v>9834</c:v>
                </c:pt>
                <c:pt idx="3">
                  <c:v>10595.5</c:v>
                </c:pt>
                <c:pt idx="4">
                  <c:v>14409.5</c:v>
                </c:pt>
                <c:pt idx="5">
                  <c:v>14458.5</c:v>
                </c:pt>
                <c:pt idx="6">
                  <c:v>14459</c:v>
                </c:pt>
                <c:pt idx="7">
                  <c:v>15448</c:v>
                </c:pt>
                <c:pt idx="8">
                  <c:v>15498</c:v>
                </c:pt>
                <c:pt idx="9">
                  <c:v>15498</c:v>
                </c:pt>
                <c:pt idx="10">
                  <c:v>15498</c:v>
                </c:pt>
                <c:pt idx="11">
                  <c:v>15498</c:v>
                </c:pt>
                <c:pt idx="12">
                  <c:v>15498</c:v>
                </c:pt>
                <c:pt idx="13">
                  <c:v>16237.5</c:v>
                </c:pt>
                <c:pt idx="14">
                  <c:v>16372</c:v>
                </c:pt>
                <c:pt idx="15">
                  <c:v>16372.5</c:v>
                </c:pt>
                <c:pt idx="16">
                  <c:v>21966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97-4574-8D27-61ACFCC8330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9821.5</c:v>
                </c:pt>
                <c:pt idx="2">
                  <c:v>9834</c:v>
                </c:pt>
                <c:pt idx="3">
                  <c:v>10595.5</c:v>
                </c:pt>
                <c:pt idx="4">
                  <c:v>14409.5</c:v>
                </c:pt>
                <c:pt idx="5">
                  <c:v>14458.5</c:v>
                </c:pt>
                <c:pt idx="6">
                  <c:v>14459</c:v>
                </c:pt>
                <c:pt idx="7">
                  <c:v>15448</c:v>
                </c:pt>
                <c:pt idx="8">
                  <c:v>15498</c:v>
                </c:pt>
                <c:pt idx="9">
                  <c:v>15498</c:v>
                </c:pt>
                <c:pt idx="10">
                  <c:v>15498</c:v>
                </c:pt>
                <c:pt idx="11">
                  <c:v>15498</c:v>
                </c:pt>
                <c:pt idx="12">
                  <c:v>15498</c:v>
                </c:pt>
                <c:pt idx="13">
                  <c:v>16237.5</c:v>
                </c:pt>
                <c:pt idx="14">
                  <c:v>16372</c:v>
                </c:pt>
                <c:pt idx="15">
                  <c:v>16372.5</c:v>
                </c:pt>
                <c:pt idx="16">
                  <c:v>21966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1.1442439166234018E-2</c:v>
                </c:pt>
                <c:pt idx="1">
                  <c:v>4.3955869779377259E-2</c:v>
                </c:pt>
                <c:pt idx="2">
                  <c:v>4.3997250208299955E-2</c:v>
                </c:pt>
                <c:pt idx="3">
                  <c:v>4.6518145938270791E-2</c:v>
                </c:pt>
                <c:pt idx="4">
                  <c:v>5.914414241116478E-2</c:v>
                </c:pt>
                <c:pt idx="5">
                  <c:v>5.9306353692541759E-2</c:v>
                </c:pt>
                <c:pt idx="6">
                  <c:v>5.9308008909698673E-2</c:v>
                </c:pt>
                <c:pt idx="7">
                  <c:v>6.2582028446062643E-2</c:v>
                </c:pt>
                <c:pt idx="8">
                  <c:v>6.2747550161753429E-2</c:v>
                </c:pt>
                <c:pt idx="9">
                  <c:v>6.2747550161753429E-2</c:v>
                </c:pt>
                <c:pt idx="10">
                  <c:v>6.2747550161753429E-2</c:v>
                </c:pt>
                <c:pt idx="11">
                  <c:v>6.2747550161753429E-2</c:v>
                </c:pt>
                <c:pt idx="12">
                  <c:v>6.2747550161753429E-2</c:v>
                </c:pt>
                <c:pt idx="13">
                  <c:v>6.519561633682032E-2</c:v>
                </c:pt>
                <c:pt idx="14">
                  <c:v>6.5640869752028569E-2</c:v>
                </c:pt>
                <c:pt idx="15">
                  <c:v>6.5642524969185462E-2</c:v>
                </c:pt>
                <c:pt idx="16">
                  <c:v>8.415943930351491E-2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97-4574-8D27-61ACFCC83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672464"/>
        <c:axId val="1"/>
      </c:scatterChart>
      <c:valAx>
        <c:axId val="556672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442484163163814"/>
              <c:y val="0.833652898650826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2284214473190848E-2"/>
              <c:y val="0.349124034934229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66724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1052631578947368E-2"/>
          <c:y val="0.88889134472226061"/>
          <c:w val="0.97293233082706765"/>
          <c:h val="7.60236987920369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7AFD053-CF08-A37F-B47C-F2325C4907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C18" sqref="C18:D18"/>
    </sheetView>
  </sheetViews>
  <sheetFormatPr defaultColWidth="10.28515625" defaultRowHeight="12.75" x14ac:dyDescent="0.2"/>
  <cols>
    <col min="1" max="1" width="16.85546875" customWidth="1"/>
    <col min="2" max="2" width="3.85546875" customWidth="1"/>
    <col min="3" max="3" width="11.85546875" customWidth="1"/>
    <col min="4" max="4" width="9.42578125" customWidth="1"/>
    <col min="5" max="5" width="11.285156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46</v>
      </c>
    </row>
    <row r="2" spans="1:6" ht="12.95" customHeight="1" x14ac:dyDescent="0.2">
      <c r="A2" t="s">
        <v>27</v>
      </c>
      <c r="B2" s="26" t="s">
        <v>41</v>
      </c>
      <c r="D2" s="3"/>
    </row>
    <row r="3" spans="1:6" ht="12.95" customHeight="1" thickBot="1" x14ac:dyDescent="0.25"/>
    <row r="4" spans="1:6" ht="12.95" customHeight="1" thickTop="1" thickBot="1" x14ac:dyDescent="0.25">
      <c r="A4" s="5" t="s">
        <v>4</v>
      </c>
      <c r="C4" s="8" t="s">
        <v>40</v>
      </c>
      <c r="D4" s="9" t="s">
        <v>40</v>
      </c>
    </row>
    <row r="5" spans="1:6" ht="12.95" customHeight="1" thickTop="1" x14ac:dyDescent="0.2">
      <c r="A5" s="11" t="s">
        <v>32</v>
      </c>
      <c r="B5" s="12"/>
      <c r="C5" s="13">
        <v>-9.5</v>
      </c>
      <c r="D5" s="12" t="s">
        <v>33</v>
      </c>
    </row>
    <row r="6" spans="1:6" ht="12.95" customHeight="1" x14ac:dyDescent="0.2">
      <c r="A6" s="5" t="s">
        <v>5</v>
      </c>
    </row>
    <row r="7" spans="1:6" ht="12.95" customHeight="1" x14ac:dyDescent="0.2">
      <c r="A7" t="s">
        <v>6</v>
      </c>
      <c r="C7">
        <v>51612.703000000001</v>
      </c>
      <c r="D7" s="50" t="s">
        <v>56</v>
      </c>
    </row>
    <row r="8" spans="1:6" ht="12.95" customHeight="1" x14ac:dyDescent="0.2">
      <c r="A8" t="s">
        <v>7</v>
      </c>
      <c r="C8">
        <v>0.39924799999999999</v>
      </c>
      <c r="D8" s="50" t="s">
        <v>56</v>
      </c>
    </row>
    <row r="9" spans="1:6" ht="12.95" customHeight="1" x14ac:dyDescent="0.2">
      <c r="A9" s="24" t="s">
        <v>35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2.95" customHeight="1" thickBot="1" x14ac:dyDescent="0.25">
      <c r="A10" s="12"/>
      <c r="B10" s="12"/>
      <c r="C10" s="4" t="s">
        <v>23</v>
      </c>
      <c r="D10" s="4" t="s">
        <v>24</v>
      </c>
      <c r="E10" s="12"/>
    </row>
    <row r="11" spans="1:6" ht="12.95" customHeight="1" x14ac:dyDescent="0.2">
      <c r="A11" s="12" t="s">
        <v>19</v>
      </c>
      <c r="B11" s="12"/>
      <c r="C11" s="21">
        <f ca="1">INTERCEPT(INDIRECT($D$9):G992,INDIRECT($C$9):F992)</f>
        <v>1.1442439166234018E-2</v>
      </c>
      <c r="D11" s="3"/>
      <c r="E11" s="12"/>
    </row>
    <row r="12" spans="1:6" ht="12.95" customHeight="1" x14ac:dyDescent="0.2">
      <c r="A12" s="12" t="s">
        <v>20</v>
      </c>
      <c r="B12" s="12"/>
      <c r="C12" s="21">
        <f ca="1">SLOPE(INDIRECT($D$9):G992,INDIRECT($C$9):F992)</f>
        <v>3.3104343138159383E-6</v>
      </c>
      <c r="D12" s="3"/>
      <c r="E12" s="44" t="s">
        <v>52</v>
      </c>
      <c r="F12" s="49" t="s">
        <v>55</v>
      </c>
    </row>
    <row r="13" spans="1:6" ht="12.95" customHeight="1" x14ac:dyDescent="0.2">
      <c r="A13" s="12" t="s">
        <v>22</v>
      </c>
      <c r="B13" s="12"/>
      <c r="C13" s="3" t="s">
        <v>17</v>
      </c>
      <c r="E13" s="42" t="s">
        <v>36</v>
      </c>
      <c r="F13" s="45">
        <v>1</v>
      </c>
    </row>
    <row r="14" spans="1:6" ht="12.95" customHeight="1" x14ac:dyDescent="0.2">
      <c r="A14" s="12"/>
      <c r="B14" s="12"/>
      <c r="C14" s="12"/>
      <c r="E14" s="42" t="s">
        <v>34</v>
      </c>
      <c r="F14" s="46">
        <f ca="1">NOW()+15018.5+$C$5/24</f>
        <v>60680.743150347218</v>
      </c>
    </row>
    <row r="15" spans="1:6" ht="12.95" customHeight="1" x14ac:dyDescent="0.2">
      <c r="A15" s="14" t="s">
        <v>21</v>
      </c>
      <c r="B15" s="12"/>
      <c r="C15" s="15">
        <f ca="1">(C7+C11)+(C8+C12)*INT(MAX(F21:F3533))</f>
        <v>60382.668727439304</v>
      </c>
      <c r="E15" s="42" t="s">
        <v>37</v>
      </c>
      <c r="F15" s="46">
        <f ca="1">ROUND(2*($F$14-$C$7)/$C$8,0)/2+$F$13</f>
        <v>22714</v>
      </c>
    </row>
    <row r="16" spans="1:6" ht="12.95" customHeight="1" x14ac:dyDescent="0.2">
      <c r="A16" s="17" t="s">
        <v>8</v>
      </c>
      <c r="B16" s="12"/>
      <c r="C16" s="18">
        <f ca="1">+C8+C12</f>
        <v>0.39925131043431383</v>
      </c>
      <c r="E16" s="42" t="s">
        <v>38</v>
      </c>
      <c r="F16" s="46">
        <f ca="1">ROUND(2*($F$14-$C$15)/$C$16,0)/2+$F$13</f>
        <v>747.5</v>
      </c>
    </row>
    <row r="17" spans="1:18" ht="12.95" customHeight="1" thickBot="1" x14ac:dyDescent="0.25">
      <c r="A17" s="16" t="s">
        <v>31</v>
      </c>
      <c r="B17" s="12"/>
      <c r="C17" s="12">
        <f>COUNT(C21:C2191)</f>
        <v>17</v>
      </c>
      <c r="E17" s="42" t="s">
        <v>53</v>
      </c>
      <c r="F17" s="47">
        <f ca="1">+$C$15+$C$16*$F$16-15018.5-$C$5/24</f>
        <v>45663.004915322286</v>
      </c>
    </row>
    <row r="18" spans="1:18" ht="12.95" customHeight="1" thickTop="1" thickBot="1" x14ac:dyDescent="0.25">
      <c r="A18" s="17" t="s">
        <v>9</v>
      </c>
      <c r="B18" s="12"/>
      <c r="C18" s="20">
        <f ca="1">+C15</f>
        <v>60382.668727439304</v>
      </c>
      <c r="D18" s="41">
        <f ca="1">+C16</f>
        <v>0.39925131043431383</v>
      </c>
      <c r="E18" s="43" t="s">
        <v>54</v>
      </c>
      <c r="F18" s="48">
        <f ca="1">+($C$15+$C$16*$F$16)-($C$16/2)-15018.5-$C$5/24</f>
        <v>45662.805289667071</v>
      </c>
    </row>
    <row r="19" spans="1:18" ht="12.95" customHeight="1" thickTop="1" x14ac:dyDescent="0.2">
      <c r="E19" s="16"/>
      <c r="F19" s="19"/>
    </row>
    <row r="20" spans="1:18" ht="12.95" customHeight="1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48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</row>
    <row r="21" spans="1:18" ht="12.95" customHeight="1" x14ac:dyDescent="0.2">
      <c r="A21" s="26" t="s">
        <v>39</v>
      </c>
      <c r="C21" s="10">
        <v>51612.703000000001</v>
      </c>
      <c r="D21" s="10" t="s">
        <v>17</v>
      </c>
      <c r="E21">
        <f t="shared" ref="E21:E27" si="0">+(C21-C$7)/C$8</f>
        <v>0</v>
      </c>
      <c r="F21">
        <f t="shared" ref="F21:F27" si="1">ROUND(2*E21,0)/2</f>
        <v>0</v>
      </c>
      <c r="G21">
        <f t="shared" ref="G21:G27" si="2">+C21-(C$7+F21*C$8)</f>
        <v>0</v>
      </c>
      <c r="I21">
        <f>+G21</f>
        <v>0</v>
      </c>
      <c r="O21">
        <f t="shared" ref="O21:O27" ca="1" si="3">+C$11+C$12*$F21</f>
        <v>1.1442439166234018E-2</v>
      </c>
      <c r="Q21" s="2">
        <f t="shared" ref="Q21:Q27" si="4">+C21-15018.5</f>
        <v>36594.203000000001</v>
      </c>
    </row>
    <row r="22" spans="1:18" ht="12.95" customHeight="1" x14ac:dyDescent="0.2">
      <c r="A22" s="27" t="s">
        <v>42</v>
      </c>
      <c r="B22" s="28" t="s">
        <v>43</v>
      </c>
      <c r="C22" s="29">
        <v>55533.953399999999</v>
      </c>
      <c r="D22" s="29">
        <v>4.0000000000000002E-4</v>
      </c>
      <c r="E22">
        <f t="shared" si="0"/>
        <v>9821.5905903097755</v>
      </c>
      <c r="F22">
        <f t="shared" si="1"/>
        <v>9821.5</v>
      </c>
      <c r="G22">
        <f t="shared" si="2"/>
        <v>3.6167999998724554E-2</v>
      </c>
      <c r="K22">
        <f t="shared" ref="K22:K27" si="5">+G22</f>
        <v>3.6167999998724554E-2</v>
      </c>
      <c r="O22">
        <f t="shared" ca="1" si="3"/>
        <v>4.3955869779377259E-2</v>
      </c>
      <c r="Q22" s="2">
        <f t="shared" si="4"/>
        <v>40515.453399999999</v>
      </c>
      <c r="R22" t="s">
        <v>50</v>
      </c>
    </row>
    <row r="23" spans="1:18" ht="12.95" customHeight="1" x14ac:dyDescent="0.2">
      <c r="A23" s="27" t="s">
        <v>42</v>
      </c>
      <c r="B23" s="28" t="s">
        <v>44</v>
      </c>
      <c r="C23" s="29">
        <v>55538.943200000002</v>
      </c>
      <c r="D23" s="29">
        <v>2.9999999999999997E-4</v>
      </c>
      <c r="E23">
        <f t="shared" si="0"/>
        <v>9834.0885865427008</v>
      </c>
      <c r="F23">
        <f t="shared" si="1"/>
        <v>9834</v>
      </c>
      <c r="G23">
        <f t="shared" si="2"/>
        <v>3.5367999997106381E-2</v>
      </c>
      <c r="K23">
        <f t="shared" si="5"/>
        <v>3.5367999997106381E-2</v>
      </c>
      <c r="O23">
        <f t="shared" ca="1" si="3"/>
        <v>4.3997250208299955E-2</v>
      </c>
      <c r="Q23" s="2">
        <f t="shared" si="4"/>
        <v>40520.443200000002</v>
      </c>
      <c r="R23" t="s">
        <v>50</v>
      </c>
    </row>
    <row r="24" spans="1:18" ht="12.95" customHeight="1" x14ac:dyDescent="0.2">
      <c r="A24" s="30" t="s">
        <v>45</v>
      </c>
      <c r="B24" s="31"/>
      <c r="C24" s="29">
        <v>55842.975899999998</v>
      </c>
      <c r="D24" s="29">
        <v>2.9999999999999997E-4</v>
      </c>
      <c r="E24">
        <f t="shared" si="0"/>
        <v>10595.601981725635</v>
      </c>
      <c r="F24">
        <f t="shared" si="1"/>
        <v>10595.5</v>
      </c>
      <c r="G24">
        <f t="shared" si="2"/>
        <v>4.0715999995882157E-2</v>
      </c>
      <c r="K24">
        <f t="shared" si="5"/>
        <v>4.0715999995882157E-2</v>
      </c>
      <c r="O24">
        <f t="shared" ca="1" si="3"/>
        <v>4.6518145938270791E-2</v>
      </c>
      <c r="Q24" s="2">
        <f t="shared" si="4"/>
        <v>40824.475899999998</v>
      </c>
      <c r="R24" t="s">
        <v>2</v>
      </c>
    </row>
    <row r="25" spans="1:18" ht="12.95" customHeight="1" x14ac:dyDescent="0.2">
      <c r="A25" s="30" t="s">
        <v>47</v>
      </c>
      <c r="B25" s="31"/>
      <c r="C25" s="29">
        <v>57365.727899999998</v>
      </c>
      <c r="D25" s="29">
        <v>4.0000000000000002E-4</v>
      </c>
      <c r="E25">
        <f t="shared" si="0"/>
        <v>14409.652396505422</v>
      </c>
      <c r="F25">
        <f t="shared" si="1"/>
        <v>14409.5</v>
      </c>
      <c r="G25">
        <f t="shared" si="2"/>
        <v>6.0843999999633525E-2</v>
      </c>
      <c r="K25">
        <f t="shared" si="5"/>
        <v>6.0843999999633525E-2</v>
      </c>
      <c r="O25">
        <f t="shared" ca="1" si="3"/>
        <v>5.914414241116478E-2</v>
      </c>
      <c r="Q25" s="2">
        <f t="shared" si="4"/>
        <v>42347.227899999998</v>
      </c>
      <c r="R25" t="s">
        <v>2</v>
      </c>
    </row>
    <row r="26" spans="1:18" ht="12.95" customHeight="1" x14ac:dyDescent="0.2">
      <c r="A26" s="32" t="s">
        <v>1</v>
      </c>
      <c r="B26" s="33" t="s">
        <v>44</v>
      </c>
      <c r="C26" s="34">
        <v>57385.291499999999</v>
      </c>
      <c r="D26" s="34">
        <v>1.6999999999999999E-3</v>
      </c>
      <c r="E26">
        <f t="shared" si="0"/>
        <v>14458.653518614992</v>
      </c>
      <c r="F26">
        <f t="shared" si="1"/>
        <v>14458.5</v>
      </c>
      <c r="G26">
        <f t="shared" si="2"/>
        <v>6.1291999998502433E-2</v>
      </c>
      <c r="K26">
        <f t="shared" si="5"/>
        <v>6.1291999998502433E-2</v>
      </c>
      <c r="O26">
        <f t="shared" ca="1" si="3"/>
        <v>5.9306353692541759E-2</v>
      </c>
      <c r="Q26" s="2">
        <f t="shared" si="4"/>
        <v>42366.791499999999</v>
      </c>
      <c r="R26" t="s">
        <v>50</v>
      </c>
    </row>
    <row r="27" spans="1:18" ht="12.95" customHeight="1" x14ac:dyDescent="0.2">
      <c r="A27" s="32" t="s">
        <v>1</v>
      </c>
      <c r="B27" s="33" t="s">
        <v>44</v>
      </c>
      <c r="C27" s="34">
        <v>57385.491600000001</v>
      </c>
      <c r="D27" s="34">
        <v>1.8E-3</v>
      </c>
      <c r="E27">
        <f t="shared" si="0"/>
        <v>14459.15471085641</v>
      </c>
      <c r="F27">
        <f t="shared" si="1"/>
        <v>14459</v>
      </c>
      <c r="G27">
        <f t="shared" si="2"/>
        <v>6.1767999999574386E-2</v>
      </c>
      <c r="K27">
        <f t="shared" si="5"/>
        <v>6.1767999999574386E-2</v>
      </c>
      <c r="O27">
        <f t="shared" ca="1" si="3"/>
        <v>5.9308008909698673E-2</v>
      </c>
      <c r="Q27" s="2">
        <f t="shared" si="4"/>
        <v>42366.991600000001</v>
      </c>
      <c r="R27" t="s">
        <v>50</v>
      </c>
    </row>
    <row r="28" spans="1:18" ht="12.95" customHeight="1" x14ac:dyDescent="0.2">
      <c r="A28" s="35" t="s">
        <v>49</v>
      </c>
      <c r="B28" s="36" t="s">
        <v>44</v>
      </c>
      <c r="C28" s="37">
        <v>57780.352469999809</v>
      </c>
      <c r="D28" s="37">
        <v>2.0000000000000001E-4</v>
      </c>
      <c r="E28">
        <f t="shared" ref="E28:E36" si="6">+(C28-C$7)/C$8</f>
        <v>15448.166227507232</v>
      </c>
      <c r="F28">
        <f t="shared" ref="F28:F36" si="7">ROUND(2*E28,0)/2</f>
        <v>15448</v>
      </c>
      <c r="G28">
        <f t="shared" ref="G28:G36" si="8">+C28-(C$7+F28*C$8)</f>
        <v>6.6365999809931964E-2</v>
      </c>
      <c r="K28">
        <f t="shared" ref="K28:K36" si="9">+G28</f>
        <v>6.6365999809931964E-2</v>
      </c>
      <c r="O28">
        <f t="shared" ref="O28:O36" ca="1" si="10">+C$11+C$12*$F28</f>
        <v>6.2582028446062643E-2</v>
      </c>
      <c r="Q28" s="2">
        <f t="shared" ref="Q28:Q36" si="11">+C28-15018.5</f>
        <v>42761.852469999809</v>
      </c>
    </row>
    <row r="29" spans="1:18" ht="12.95" customHeight="1" x14ac:dyDescent="0.2">
      <c r="A29" s="35" t="s">
        <v>49</v>
      </c>
      <c r="B29" s="36" t="s">
        <v>44</v>
      </c>
      <c r="C29" s="37">
        <v>57800.314790000208</v>
      </c>
      <c r="D29" s="37">
        <v>1E-4</v>
      </c>
      <c r="E29">
        <f t="shared" si="6"/>
        <v>15498.166027131523</v>
      </c>
      <c r="F29">
        <f t="shared" si="7"/>
        <v>15498</v>
      </c>
      <c r="G29">
        <f t="shared" si="8"/>
        <v>6.6286000204854645E-2</v>
      </c>
      <c r="K29">
        <f t="shared" si="9"/>
        <v>6.6286000204854645E-2</v>
      </c>
      <c r="O29">
        <f t="shared" ca="1" si="10"/>
        <v>6.2747550161753429E-2</v>
      </c>
      <c r="Q29" s="2">
        <f t="shared" si="11"/>
        <v>42781.814790000208</v>
      </c>
    </row>
    <row r="30" spans="1:18" ht="12.95" customHeight="1" x14ac:dyDescent="0.2">
      <c r="A30" s="35" t="s">
        <v>49</v>
      </c>
      <c r="B30" s="36" t="s">
        <v>44</v>
      </c>
      <c r="C30" s="37">
        <v>57800.31558000017</v>
      </c>
      <c r="D30" s="37">
        <v>2.0000000000000001E-4</v>
      </c>
      <c r="E30">
        <f t="shared" si="6"/>
        <v>15498.168005851421</v>
      </c>
      <c r="F30">
        <f t="shared" si="7"/>
        <v>15498</v>
      </c>
      <c r="G30">
        <f t="shared" si="8"/>
        <v>6.7076000166707672E-2</v>
      </c>
      <c r="K30">
        <f t="shared" si="9"/>
        <v>6.7076000166707672E-2</v>
      </c>
      <c r="O30">
        <f t="shared" ca="1" si="10"/>
        <v>6.2747550161753429E-2</v>
      </c>
      <c r="Q30" s="2">
        <f t="shared" si="11"/>
        <v>42781.81558000017</v>
      </c>
    </row>
    <row r="31" spans="1:18" ht="12.95" customHeight="1" x14ac:dyDescent="0.2">
      <c r="A31" s="35" t="s">
        <v>49</v>
      </c>
      <c r="B31" s="36" t="s">
        <v>44</v>
      </c>
      <c r="C31" s="37">
        <v>57800.315710000228</v>
      </c>
      <c r="D31" s="37">
        <v>1E-4</v>
      </c>
      <c r="E31">
        <f t="shared" si="6"/>
        <v>15498.168331463719</v>
      </c>
      <c r="F31">
        <f t="shared" si="7"/>
        <v>15498</v>
      </c>
      <c r="G31">
        <f t="shared" si="8"/>
        <v>6.7206000225269236E-2</v>
      </c>
      <c r="K31">
        <f t="shared" si="9"/>
        <v>6.7206000225269236E-2</v>
      </c>
      <c r="O31">
        <f t="shared" ca="1" si="10"/>
        <v>6.2747550161753429E-2</v>
      </c>
      <c r="Q31" s="2">
        <f t="shared" si="11"/>
        <v>42781.815710000228</v>
      </c>
    </row>
    <row r="32" spans="1:18" ht="12.95" customHeight="1" x14ac:dyDescent="0.2">
      <c r="A32" s="35" t="s">
        <v>49</v>
      </c>
      <c r="B32" s="36" t="s">
        <v>44</v>
      </c>
      <c r="C32" s="37">
        <v>57800.315770000219</v>
      </c>
      <c r="D32" s="37">
        <v>2.0000000000000001E-4</v>
      </c>
      <c r="E32">
        <f t="shared" si="6"/>
        <v>15498.168481746228</v>
      </c>
      <c r="F32">
        <f t="shared" si="7"/>
        <v>15498</v>
      </c>
      <c r="G32">
        <f t="shared" si="8"/>
        <v>6.7266000216477551E-2</v>
      </c>
      <c r="K32">
        <f t="shared" si="9"/>
        <v>6.7266000216477551E-2</v>
      </c>
      <c r="O32">
        <f t="shared" ca="1" si="10"/>
        <v>6.2747550161753429E-2</v>
      </c>
      <c r="Q32" s="2">
        <f t="shared" si="11"/>
        <v>42781.815770000219</v>
      </c>
    </row>
    <row r="33" spans="1:17" ht="12.95" customHeight="1" x14ac:dyDescent="0.2">
      <c r="A33" s="35" t="s">
        <v>49</v>
      </c>
      <c r="B33" s="36" t="s">
        <v>44</v>
      </c>
      <c r="C33" s="37">
        <v>57800.315899999812</v>
      </c>
      <c r="D33" s="37">
        <v>2.0000000000000001E-4</v>
      </c>
      <c r="E33">
        <f t="shared" si="6"/>
        <v>15498.168807357359</v>
      </c>
      <c r="F33">
        <f t="shared" si="7"/>
        <v>15498</v>
      </c>
      <c r="G33">
        <f t="shared" si="8"/>
        <v>6.7395999809377827E-2</v>
      </c>
      <c r="K33">
        <f t="shared" si="9"/>
        <v>6.7395999809377827E-2</v>
      </c>
      <c r="O33">
        <f t="shared" ca="1" si="10"/>
        <v>6.2747550161753429E-2</v>
      </c>
      <c r="Q33" s="2">
        <f t="shared" si="11"/>
        <v>42781.815899999812</v>
      </c>
    </row>
    <row r="34" spans="1:17" ht="12.95" customHeight="1" x14ac:dyDescent="0.2">
      <c r="A34" s="35" t="s">
        <v>49</v>
      </c>
      <c r="B34" s="36" t="s">
        <v>43</v>
      </c>
      <c r="C34" s="37">
        <v>58095.560490000062</v>
      </c>
      <c r="D34" s="37">
        <v>2.9999999999999997E-4</v>
      </c>
      <c r="E34">
        <f t="shared" si="6"/>
        <v>16237.670545625928</v>
      </c>
      <c r="F34">
        <f t="shared" si="7"/>
        <v>16237.5</v>
      </c>
      <c r="G34">
        <f t="shared" si="8"/>
        <v>6.8090000058873557E-2</v>
      </c>
      <c r="K34">
        <f t="shared" si="9"/>
        <v>6.8090000058873557E-2</v>
      </c>
      <c r="O34">
        <f t="shared" ca="1" si="10"/>
        <v>6.519561633682032E-2</v>
      </c>
      <c r="Q34" s="2">
        <f t="shared" si="11"/>
        <v>43077.060490000062</v>
      </c>
    </row>
    <row r="35" spans="1:17" ht="12.95" customHeight="1" x14ac:dyDescent="0.2">
      <c r="A35" s="35" t="s">
        <v>49</v>
      </c>
      <c r="B35" s="36" t="s">
        <v>44</v>
      </c>
      <c r="C35" s="37">
        <v>58149.259229999967</v>
      </c>
      <c r="D35" s="37">
        <v>4.0000000000000002E-4</v>
      </c>
      <c r="E35">
        <f t="shared" si="6"/>
        <v>16372.170255079463</v>
      </c>
      <c r="F35">
        <f t="shared" si="7"/>
        <v>16372</v>
      </c>
      <c r="G35">
        <f t="shared" si="8"/>
        <v>6.7973999968671706E-2</v>
      </c>
      <c r="K35">
        <f t="shared" si="9"/>
        <v>6.7973999968671706E-2</v>
      </c>
      <c r="O35">
        <f t="shared" ca="1" si="10"/>
        <v>6.5640869752028569E-2</v>
      </c>
      <c r="Q35" s="2">
        <f t="shared" si="11"/>
        <v>43130.759229999967</v>
      </c>
    </row>
    <row r="36" spans="1:17" ht="12.95" customHeight="1" x14ac:dyDescent="0.2">
      <c r="A36" s="35" t="s">
        <v>49</v>
      </c>
      <c r="B36" s="36" t="s">
        <v>43</v>
      </c>
      <c r="C36" s="37">
        <v>58149.461120000109</v>
      </c>
      <c r="D36" s="37">
        <v>2.9999999999999997E-4</v>
      </c>
      <c r="E36">
        <f t="shared" si="6"/>
        <v>16372.67593075008</v>
      </c>
      <c r="F36">
        <f t="shared" si="7"/>
        <v>16372.5</v>
      </c>
      <c r="G36">
        <f t="shared" si="8"/>
        <v>7.0240000110061374E-2</v>
      </c>
      <c r="K36">
        <f t="shared" si="9"/>
        <v>7.0240000110061374E-2</v>
      </c>
      <c r="O36">
        <f t="shared" ca="1" si="10"/>
        <v>6.5642524969185462E-2</v>
      </c>
      <c r="Q36" s="2">
        <f t="shared" si="11"/>
        <v>43130.961120000109</v>
      </c>
    </row>
    <row r="37" spans="1:17" ht="12.95" customHeight="1" x14ac:dyDescent="0.2">
      <c r="A37" s="38" t="s">
        <v>51</v>
      </c>
      <c r="B37" s="39" t="s">
        <v>44</v>
      </c>
      <c r="C37" s="51">
        <v>60382.649700000002</v>
      </c>
      <c r="D37" s="40">
        <v>2.9999999999999997E-4</v>
      </c>
      <c r="E37">
        <f t="shared" ref="E37" si="12">+(C37-C$7)/C$8</f>
        <v>21966.163136696992</v>
      </c>
      <c r="F37">
        <f t="shared" ref="F37" si="13">ROUND(2*E37,0)/2</f>
        <v>21966</v>
      </c>
      <c r="G37">
        <f t="shared" ref="G37" si="14">+C37-(C$7+F37*C$8)</f>
        <v>6.5131999996083323E-2</v>
      </c>
      <c r="K37">
        <f t="shared" ref="K37" si="15">+G37</f>
        <v>6.5131999996083323E-2</v>
      </c>
      <c r="O37">
        <f t="shared" ref="O37" ca="1" si="16">+C$11+C$12*$F37</f>
        <v>8.415943930351491E-2</v>
      </c>
      <c r="Q37" s="2">
        <f t="shared" ref="Q37" si="17">+C37-15018.5</f>
        <v>45364.149700000002</v>
      </c>
    </row>
    <row r="38" spans="1:17" ht="12.95" customHeight="1" x14ac:dyDescent="0.2">
      <c r="C38" s="10"/>
      <c r="D38" s="10"/>
    </row>
    <row r="39" spans="1:17" ht="12.95" customHeight="1" x14ac:dyDescent="0.2">
      <c r="C39" s="10"/>
      <c r="D39" s="10"/>
    </row>
    <row r="40" spans="1:17" ht="12.95" customHeight="1" x14ac:dyDescent="0.2">
      <c r="C40" s="10"/>
      <c r="D40" s="10"/>
    </row>
    <row r="41" spans="1:17" ht="12.95" customHeight="1" x14ac:dyDescent="0.2">
      <c r="C41" s="10"/>
      <c r="D41" s="10"/>
    </row>
    <row r="42" spans="1:17" ht="12.95" customHeight="1" x14ac:dyDescent="0.2">
      <c r="C42" s="10"/>
      <c r="D42" s="10"/>
    </row>
    <row r="43" spans="1:17" ht="12.95" customHeight="1" x14ac:dyDescent="0.2">
      <c r="C43" s="10"/>
      <c r="D43" s="10"/>
    </row>
    <row r="44" spans="1:17" ht="12.95" customHeight="1" x14ac:dyDescent="0.2">
      <c r="C44" s="10"/>
      <c r="D44" s="10"/>
    </row>
    <row r="45" spans="1:17" ht="12.95" customHeight="1" x14ac:dyDescent="0.2">
      <c r="C45" s="10"/>
      <c r="D45" s="10"/>
    </row>
    <row r="46" spans="1:17" ht="12.95" customHeight="1" x14ac:dyDescent="0.2">
      <c r="C46" s="10"/>
      <c r="D46" s="10"/>
    </row>
    <row r="47" spans="1:17" ht="12.95" customHeight="1" x14ac:dyDescent="0.2">
      <c r="C47" s="10"/>
      <c r="D47" s="10"/>
    </row>
    <row r="48" spans="1:17" ht="12.95" customHeight="1" x14ac:dyDescent="0.2">
      <c r="C48" s="10"/>
      <c r="D48" s="10"/>
    </row>
    <row r="49" spans="3:4" ht="12.95" customHeight="1" x14ac:dyDescent="0.2">
      <c r="C49" s="10"/>
      <c r="D49" s="10"/>
    </row>
    <row r="50" spans="3:4" ht="12.95" customHeight="1" x14ac:dyDescent="0.2">
      <c r="C50" s="10"/>
      <c r="D50" s="10"/>
    </row>
    <row r="51" spans="3:4" ht="12.95" customHeight="1" x14ac:dyDescent="0.2">
      <c r="C51" s="10"/>
      <c r="D51" s="10"/>
    </row>
    <row r="52" spans="3:4" ht="12.95" customHeight="1" x14ac:dyDescent="0.2">
      <c r="C52" s="10"/>
      <c r="D52" s="10"/>
    </row>
    <row r="53" spans="3:4" ht="12.95" customHeight="1" x14ac:dyDescent="0.2">
      <c r="C53" s="10"/>
      <c r="D53" s="10"/>
    </row>
    <row r="54" spans="3:4" ht="12.95" customHeight="1" x14ac:dyDescent="0.2">
      <c r="C54" s="10"/>
      <c r="D54" s="10"/>
    </row>
    <row r="55" spans="3:4" ht="12.95" customHeight="1" x14ac:dyDescent="0.2">
      <c r="C55" s="10"/>
      <c r="D55" s="10"/>
    </row>
    <row r="56" spans="3:4" ht="12.95" customHeight="1" x14ac:dyDescent="0.2">
      <c r="C56" s="10"/>
      <c r="D56" s="10"/>
    </row>
    <row r="57" spans="3:4" ht="12.95" customHeight="1" x14ac:dyDescent="0.2">
      <c r="C57" s="10"/>
      <c r="D57" s="10"/>
    </row>
    <row r="58" spans="3:4" ht="12.95" customHeight="1" x14ac:dyDescent="0.2">
      <c r="C58" s="10"/>
      <c r="D58" s="10"/>
    </row>
    <row r="59" spans="3:4" ht="12.95" customHeight="1" x14ac:dyDescent="0.2">
      <c r="C59" s="10"/>
      <c r="D59" s="10"/>
    </row>
    <row r="60" spans="3:4" ht="12.95" customHeight="1" x14ac:dyDescent="0.2">
      <c r="C60" s="10"/>
      <c r="D60" s="10"/>
    </row>
    <row r="61" spans="3:4" ht="12.95" customHeight="1" x14ac:dyDescent="0.2">
      <c r="C61" s="10"/>
      <c r="D61" s="10"/>
    </row>
    <row r="62" spans="3:4" ht="12.95" customHeight="1" x14ac:dyDescent="0.2">
      <c r="C62" s="10"/>
      <c r="D62" s="10"/>
    </row>
    <row r="63" spans="3:4" ht="12.95" customHeight="1" x14ac:dyDescent="0.2">
      <c r="C63" s="10"/>
      <c r="D63" s="10"/>
    </row>
    <row r="64" spans="3:4" ht="12.95" customHeight="1" x14ac:dyDescent="0.2">
      <c r="C64" s="10"/>
      <c r="D64" s="10"/>
    </row>
    <row r="65" spans="3:4" ht="12.95" customHeight="1" x14ac:dyDescent="0.2">
      <c r="C65" s="10"/>
      <c r="D65" s="10"/>
    </row>
    <row r="66" spans="3:4" ht="12.95" customHeight="1" x14ac:dyDescent="0.2">
      <c r="C66" s="10"/>
      <c r="D66" s="10"/>
    </row>
    <row r="67" spans="3:4" ht="12.95" customHeight="1" x14ac:dyDescent="0.2">
      <c r="C67" s="10"/>
      <c r="D67" s="10"/>
    </row>
    <row r="68" spans="3:4" ht="12.95" customHeight="1" x14ac:dyDescent="0.2">
      <c r="C68" s="10"/>
      <c r="D68" s="10"/>
    </row>
    <row r="69" spans="3:4" ht="12.95" customHeight="1" x14ac:dyDescent="0.2">
      <c r="C69" s="10"/>
      <c r="D69" s="10"/>
    </row>
    <row r="70" spans="3:4" ht="12.95" customHeight="1" x14ac:dyDescent="0.2">
      <c r="C70" s="10"/>
      <c r="D70" s="10"/>
    </row>
    <row r="71" spans="3:4" ht="12.95" customHeight="1" x14ac:dyDescent="0.2">
      <c r="C71" s="10"/>
      <c r="D71" s="10"/>
    </row>
    <row r="72" spans="3:4" ht="12.95" customHeight="1" x14ac:dyDescent="0.2">
      <c r="C72" s="10"/>
      <c r="D72" s="10"/>
    </row>
    <row r="73" spans="3:4" ht="12.95" customHeight="1" x14ac:dyDescent="0.2">
      <c r="C73" s="10"/>
      <c r="D73" s="10"/>
    </row>
    <row r="74" spans="3:4" ht="12.95" customHeight="1" x14ac:dyDescent="0.2">
      <c r="C74" s="10"/>
      <c r="D74" s="10"/>
    </row>
    <row r="75" spans="3:4" ht="12.95" customHeight="1" x14ac:dyDescent="0.2">
      <c r="C75" s="10"/>
      <c r="D75" s="10"/>
    </row>
    <row r="76" spans="3:4" ht="12.95" customHeight="1" x14ac:dyDescent="0.2">
      <c r="C76" s="10"/>
      <c r="D76" s="10"/>
    </row>
    <row r="77" spans="3:4" ht="12.95" customHeight="1" x14ac:dyDescent="0.2">
      <c r="C77" s="10"/>
      <c r="D77" s="10"/>
    </row>
    <row r="78" spans="3:4" ht="12.95" customHeight="1" x14ac:dyDescent="0.2">
      <c r="C78" s="10"/>
      <c r="D78" s="10"/>
    </row>
    <row r="79" spans="3:4" ht="12.95" customHeight="1" x14ac:dyDescent="0.2">
      <c r="C79" s="10"/>
      <c r="D79" s="10"/>
    </row>
    <row r="80" spans="3:4" ht="12.95" customHeight="1" x14ac:dyDescent="0.2">
      <c r="C80" s="10"/>
      <c r="D80" s="10"/>
    </row>
    <row r="81" spans="3:4" ht="12.95" customHeight="1" x14ac:dyDescent="0.2">
      <c r="C81" s="10"/>
      <c r="D81" s="10"/>
    </row>
    <row r="82" spans="3:4" ht="12.95" customHeight="1" x14ac:dyDescent="0.2">
      <c r="C82" s="10"/>
      <c r="D82" s="10"/>
    </row>
    <row r="83" spans="3:4" ht="12.95" customHeight="1" x14ac:dyDescent="0.2">
      <c r="C83" s="10"/>
      <c r="D83" s="10"/>
    </row>
    <row r="84" spans="3:4" ht="12.95" customHeight="1" x14ac:dyDescent="0.2">
      <c r="C84" s="10"/>
      <c r="D84" s="10"/>
    </row>
    <row r="85" spans="3:4" ht="12.95" customHeight="1" x14ac:dyDescent="0.2">
      <c r="C85" s="10"/>
      <c r="D85" s="10"/>
    </row>
    <row r="86" spans="3:4" ht="12.95" customHeight="1" x14ac:dyDescent="0.2">
      <c r="C86" s="10"/>
      <c r="D86" s="10"/>
    </row>
    <row r="87" spans="3:4" ht="12.95" customHeight="1" x14ac:dyDescent="0.2">
      <c r="C87" s="10"/>
      <c r="D87" s="10"/>
    </row>
    <row r="88" spans="3:4" ht="12.95" customHeight="1" x14ac:dyDescent="0.2">
      <c r="C88" s="10"/>
      <c r="D88" s="10"/>
    </row>
    <row r="89" spans="3:4" ht="12.95" customHeight="1" x14ac:dyDescent="0.2">
      <c r="C89" s="10"/>
      <c r="D89" s="10"/>
    </row>
    <row r="90" spans="3:4" ht="12.95" customHeight="1" x14ac:dyDescent="0.2">
      <c r="C90" s="10"/>
      <c r="D90" s="10"/>
    </row>
    <row r="91" spans="3:4" ht="12.95" customHeight="1" x14ac:dyDescent="0.2">
      <c r="C91" s="10"/>
      <c r="D91" s="10"/>
    </row>
    <row r="92" spans="3:4" ht="12.95" customHeight="1" x14ac:dyDescent="0.2">
      <c r="C92" s="10"/>
      <c r="D92" s="10"/>
    </row>
    <row r="93" spans="3:4" ht="12.95" customHeight="1" x14ac:dyDescent="0.2">
      <c r="C93" s="10"/>
      <c r="D93" s="10"/>
    </row>
    <row r="94" spans="3:4" ht="12.95" customHeight="1" x14ac:dyDescent="0.2">
      <c r="C94" s="10"/>
      <c r="D94" s="10"/>
    </row>
    <row r="95" spans="3:4" ht="12.95" customHeight="1" x14ac:dyDescent="0.2">
      <c r="C95" s="10"/>
      <c r="D95" s="10"/>
    </row>
    <row r="96" spans="3:4" ht="12.95" customHeight="1" x14ac:dyDescent="0.2">
      <c r="C96" s="10"/>
      <c r="D96" s="10"/>
    </row>
    <row r="97" spans="3:4" ht="12.95" customHeight="1" x14ac:dyDescent="0.2">
      <c r="C97" s="10"/>
      <c r="D97" s="10"/>
    </row>
    <row r="98" spans="3:4" ht="12.95" customHeight="1" x14ac:dyDescent="0.2">
      <c r="C98" s="10"/>
      <c r="D98" s="10"/>
    </row>
    <row r="99" spans="3:4" ht="12.95" customHeight="1" x14ac:dyDescent="0.2">
      <c r="C99" s="10"/>
      <c r="D99" s="10"/>
    </row>
    <row r="100" spans="3:4" ht="12.95" customHeight="1" x14ac:dyDescent="0.2">
      <c r="C100" s="10"/>
      <c r="D100" s="10"/>
    </row>
    <row r="101" spans="3:4" ht="12.95" customHeight="1" x14ac:dyDescent="0.2">
      <c r="C101" s="10"/>
      <c r="D101" s="10"/>
    </row>
    <row r="102" spans="3:4" ht="12.95" customHeight="1" x14ac:dyDescent="0.2">
      <c r="C102" s="10"/>
      <c r="D102" s="10"/>
    </row>
    <row r="103" spans="3:4" ht="12.95" customHeight="1" x14ac:dyDescent="0.2">
      <c r="C103" s="10"/>
      <c r="D103" s="10"/>
    </row>
    <row r="104" spans="3:4" ht="12.95" customHeight="1" x14ac:dyDescent="0.2">
      <c r="C104" s="10"/>
      <c r="D104" s="10"/>
    </row>
    <row r="105" spans="3:4" ht="12.95" customHeight="1" x14ac:dyDescent="0.2">
      <c r="C105" s="10"/>
      <c r="D105" s="10"/>
    </row>
    <row r="106" spans="3:4" ht="12.95" customHeight="1" x14ac:dyDescent="0.2">
      <c r="C106" s="10"/>
      <c r="D106" s="10"/>
    </row>
    <row r="107" spans="3:4" ht="12.95" customHeight="1" x14ac:dyDescent="0.2">
      <c r="C107" s="10"/>
      <c r="D107" s="10"/>
    </row>
    <row r="108" spans="3:4" ht="12.95" customHeight="1" x14ac:dyDescent="0.2">
      <c r="C108" s="10"/>
      <c r="D108" s="10"/>
    </row>
    <row r="109" spans="3:4" ht="12.95" customHeight="1" x14ac:dyDescent="0.2">
      <c r="C109" s="10"/>
      <c r="D109" s="10"/>
    </row>
    <row r="110" spans="3:4" ht="12.95" customHeight="1" x14ac:dyDescent="0.2">
      <c r="C110" s="10"/>
      <c r="D110" s="10"/>
    </row>
    <row r="111" spans="3:4" ht="12.95" customHeight="1" x14ac:dyDescent="0.2">
      <c r="C111" s="10"/>
      <c r="D111" s="10"/>
    </row>
    <row r="112" spans="3:4" ht="12.95" customHeight="1" x14ac:dyDescent="0.2">
      <c r="C112" s="10"/>
      <c r="D112" s="10"/>
    </row>
    <row r="113" spans="3:4" ht="12.95" customHeight="1" x14ac:dyDescent="0.2">
      <c r="C113" s="10"/>
      <c r="D113" s="10"/>
    </row>
    <row r="114" spans="3:4" ht="12.95" customHeight="1" x14ac:dyDescent="0.2">
      <c r="C114" s="10"/>
      <c r="D114" s="10"/>
    </row>
    <row r="115" spans="3:4" ht="12.95" customHeight="1" x14ac:dyDescent="0.2">
      <c r="C115" s="10"/>
      <c r="D115" s="10"/>
    </row>
    <row r="116" spans="3:4" ht="12.95" customHeight="1" x14ac:dyDescent="0.2">
      <c r="C116" s="10"/>
      <c r="D116" s="10"/>
    </row>
    <row r="117" spans="3:4" ht="12.95" customHeight="1" x14ac:dyDescent="0.2">
      <c r="C117" s="10"/>
      <c r="D117" s="10"/>
    </row>
    <row r="118" spans="3:4" ht="12.95" customHeight="1" x14ac:dyDescent="0.2">
      <c r="C118" s="10"/>
      <c r="D118" s="10"/>
    </row>
    <row r="119" spans="3:4" ht="12.95" customHeight="1" x14ac:dyDescent="0.2">
      <c r="C119" s="10"/>
      <c r="D119" s="10"/>
    </row>
    <row r="120" spans="3:4" ht="12.95" customHeight="1" x14ac:dyDescent="0.2">
      <c r="C120" s="10"/>
      <c r="D120" s="10"/>
    </row>
    <row r="121" spans="3:4" ht="12.95" customHeight="1" x14ac:dyDescent="0.2">
      <c r="C121" s="10"/>
      <c r="D121" s="10"/>
    </row>
    <row r="122" spans="3:4" ht="12.95" customHeight="1" x14ac:dyDescent="0.2">
      <c r="C122" s="10"/>
      <c r="D122" s="10"/>
    </row>
    <row r="123" spans="3:4" ht="12.95" customHeight="1" x14ac:dyDescent="0.2">
      <c r="C123" s="10"/>
      <c r="D123" s="10"/>
    </row>
    <row r="124" spans="3:4" ht="12.95" customHeight="1" x14ac:dyDescent="0.2">
      <c r="C124" s="10"/>
      <c r="D124" s="10"/>
    </row>
    <row r="125" spans="3:4" ht="12.95" customHeight="1" x14ac:dyDescent="0.2">
      <c r="C125" s="10"/>
      <c r="D125" s="10"/>
    </row>
    <row r="126" spans="3:4" ht="12.95" customHeight="1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28:D36" name="Range1"/>
  </protectedRanges>
  <phoneticPr fontId="7" type="noConversion"/>
  <hyperlinks>
    <hyperlink ref="H318" r:id="rId1" display="http://vsolj.cetus-net.org/bulletin.html" xr:uid="{00000000-0004-0000-0000-000000000000}"/>
    <hyperlink ref="H311" r:id="rId2" display="http://vsolj.cetus-net.org/bulletin.html" xr:uid="{00000000-0004-0000-0000-000001000000}"/>
  </hyperlinks>
  <pageMargins left="0.75" right="0.75" top="1" bottom="1" header="0.5" footer="0.5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2025-01-05T04:50:08Z</dcterms:modified>
</cp:coreProperties>
</file>