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33A20CD-32BF-402D-A871-9CA74E42F6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5" r:id="rId2"/>
    <sheet name="B" sheetId="2" r:id="rId3"/>
    <sheet name="C" sheetId="3" r:id="rId4"/>
    <sheet name="D" sheetId="4" r:id="rId5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68" i="1" l="1"/>
  <c r="F68" i="1" s="1"/>
  <c r="G68" i="1" s="1"/>
  <c r="J68" i="1" s="1"/>
  <c r="R68" i="1"/>
  <c r="F14" i="1"/>
  <c r="E56" i="1"/>
  <c r="F56" i="1"/>
  <c r="G56" i="1"/>
  <c r="M56" i="1"/>
  <c r="E67" i="1"/>
  <c r="F67" i="1"/>
  <c r="G67" i="1"/>
  <c r="M67" i="1"/>
  <c r="G52" i="1"/>
  <c r="E53" i="1"/>
  <c r="F53" i="1"/>
  <c r="G53" i="1"/>
  <c r="M53" i="1"/>
  <c r="E54" i="1"/>
  <c r="F54" i="1"/>
  <c r="G54" i="1"/>
  <c r="L54" i="1"/>
  <c r="E55" i="1"/>
  <c r="F55" i="1"/>
  <c r="G55" i="1"/>
  <c r="E57" i="1"/>
  <c r="F57" i="1"/>
  <c r="G57" i="1"/>
  <c r="M57" i="1"/>
  <c r="E58" i="1"/>
  <c r="F58" i="1"/>
  <c r="G58" i="1"/>
  <c r="M58" i="1"/>
  <c r="E59" i="1"/>
  <c r="F59" i="1"/>
  <c r="G59" i="1"/>
  <c r="M59" i="1"/>
  <c r="E60" i="1"/>
  <c r="F60" i="1"/>
  <c r="G60" i="1"/>
  <c r="M60" i="1"/>
  <c r="E61" i="1"/>
  <c r="F61" i="1"/>
  <c r="G61" i="1"/>
  <c r="L61" i="1"/>
  <c r="E62" i="1"/>
  <c r="F62" i="1"/>
  <c r="G62" i="1"/>
  <c r="M62" i="1"/>
  <c r="E63" i="1"/>
  <c r="F63" i="1"/>
  <c r="G63" i="1"/>
  <c r="M63" i="1"/>
  <c r="E64" i="1"/>
  <c r="F64" i="1"/>
  <c r="G64" i="1"/>
  <c r="E65" i="1"/>
  <c r="F65" i="1"/>
  <c r="G65" i="1"/>
  <c r="M65" i="1"/>
  <c r="E66" i="1"/>
  <c r="F66" i="1"/>
  <c r="G66" i="1"/>
  <c r="M66" i="1"/>
  <c r="R56" i="1"/>
  <c r="R67" i="1"/>
  <c r="G24" i="5"/>
  <c r="C24" i="5"/>
  <c r="E24" i="5"/>
  <c r="G23" i="5"/>
  <c r="C23" i="5"/>
  <c r="E23" i="5"/>
  <c r="G22" i="5"/>
  <c r="C22" i="5"/>
  <c r="E22" i="5"/>
  <c r="G21" i="5"/>
  <c r="C21" i="5"/>
  <c r="E21" i="5"/>
  <c r="G20" i="5"/>
  <c r="C20" i="5"/>
  <c r="E20" i="5"/>
  <c r="G19" i="5"/>
  <c r="C19" i="5"/>
  <c r="E19" i="5"/>
  <c r="G18" i="5"/>
  <c r="C18" i="5"/>
  <c r="E18" i="5"/>
  <c r="G17" i="5"/>
  <c r="C17" i="5"/>
  <c r="E17" i="5"/>
  <c r="G16" i="5"/>
  <c r="C16" i="5"/>
  <c r="E16" i="5"/>
  <c r="G15" i="5"/>
  <c r="C15" i="5"/>
  <c r="E15" i="5"/>
  <c r="G25" i="5"/>
  <c r="C25" i="5"/>
  <c r="E25" i="5"/>
  <c r="G14" i="5"/>
  <c r="C14" i="5"/>
  <c r="E14" i="5"/>
  <c r="G13" i="5"/>
  <c r="C13" i="5"/>
  <c r="E13" i="5"/>
  <c r="G12" i="5"/>
  <c r="C12" i="5"/>
  <c r="E12" i="5"/>
  <c r="G11" i="5"/>
  <c r="C11" i="5"/>
  <c r="E11" i="5"/>
  <c r="H24" i="5"/>
  <c r="D24" i="5"/>
  <c r="B24" i="5"/>
  <c r="A24" i="5"/>
  <c r="H23" i="5"/>
  <c r="D23" i="5"/>
  <c r="B23" i="5"/>
  <c r="A23" i="5"/>
  <c r="H22" i="5"/>
  <c r="D22" i="5"/>
  <c r="B22" i="5"/>
  <c r="A22" i="5"/>
  <c r="H21" i="5"/>
  <c r="D21" i="5"/>
  <c r="B21" i="5"/>
  <c r="A21" i="5"/>
  <c r="H20" i="5"/>
  <c r="D20" i="5"/>
  <c r="B20" i="5"/>
  <c r="A20" i="5"/>
  <c r="H19" i="5"/>
  <c r="D19" i="5"/>
  <c r="B19" i="5"/>
  <c r="A19" i="5"/>
  <c r="H18" i="5"/>
  <c r="D18" i="5"/>
  <c r="B18" i="5"/>
  <c r="A18" i="5"/>
  <c r="H17" i="5"/>
  <c r="D17" i="5"/>
  <c r="B17" i="5"/>
  <c r="A17" i="5"/>
  <c r="H16" i="5"/>
  <c r="D16" i="5"/>
  <c r="B16" i="5"/>
  <c r="A16" i="5"/>
  <c r="H15" i="5"/>
  <c r="D15" i="5"/>
  <c r="B15" i="5"/>
  <c r="A15" i="5"/>
  <c r="H25" i="5"/>
  <c r="D25" i="5"/>
  <c r="B25" i="5"/>
  <c r="A25" i="5"/>
  <c r="H14" i="5"/>
  <c r="D14" i="5"/>
  <c r="B14" i="5"/>
  <c r="A14" i="5"/>
  <c r="H13" i="5"/>
  <c r="D13" i="5"/>
  <c r="B13" i="5"/>
  <c r="A13" i="5"/>
  <c r="H12" i="5"/>
  <c r="D12" i="5"/>
  <c r="B12" i="5"/>
  <c r="A12" i="5"/>
  <c r="H11" i="5"/>
  <c r="D11" i="5"/>
  <c r="B11" i="5"/>
  <c r="A11" i="5"/>
  <c r="F11" i="1"/>
  <c r="R66" i="1"/>
  <c r="G46" i="1"/>
  <c r="G48" i="1"/>
  <c r="L48" i="1"/>
  <c r="G49" i="1"/>
  <c r="G50" i="1"/>
  <c r="G51" i="1"/>
  <c r="G11" i="1"/>
  <c r="R62" i="1"/>
  <c r="R65" i="1"/>
  <c r="E41" i="1"/>
  <c r="F41" i="1"/>
  <c r="G41" i="1"/>
  <c r="O41" i="1"/>
  <c r="E43" i="1"/>
  <c r="F43" i="1"/>
  <c r="G43" i="1"/>
  <c r="O43" i="1"/>
  <c r="C17" i="1"/>
  <c r="M64" i="1"/>
  <c r="R64" i="1"/>
  <c r="R63" i="1"/>
  <c r="R53" i="1"/>
  <c r="R61" i="1"/>
  <c r="R57" i="1"/>
  <c r="R58" i="1"/>
  <c r="R59" i="1"/>
  <c r="R60" i="1"/>
  <c r="R41" i="1"/>
  <c r="R43" i="1"/>
  <c r="G42" i="1"/>
  <c r="G40" i="1"/>
  <c r="O51" i="1"/>
  <c r="O50" i="1"/>
  <c r="O52" i="1"/>
  <c r="R55" i="1"/>
  <c r="L55" i="1"/>
  <c r="R52" i="1"/>
  <c r="R54" i="1"/>
  <c r="E52" i="1"/>
  <c r="E21" i="1"/>
  <c r="G21" i="1"/>
  <c r="S21" i="1"/>
  <c r="R21" i="1"/>
  <c r="E22" i="1"/>
  <c r="G22" i="1"/>
  <c r="S22" i="1"/>
  <c r="R22" i="1"/>
  <c r="E23" i="1"/>
  <c r="G23" i="1"/>
  <c r="S23" i="1"/>
  <c r="R23" i="1"/>
  <c r="E24" i="1"/>
  <c r="G24" i="1"/>
  <c r="S24" i="1"/>
  <c r="R24" i="1"/>
  <c r="E25" i="1"/>
  <c r="G25" i="1"/>
  <c r="S25" i="1"/>
  <c r="R25" i="1"/>
  <c r="E26" i="1"/>
  <c r="G26" i="1"/>
  <c r="S26" i="1"/>
  <c r="R26" i="1"/>
  <c r="E27" i="1"/>
  <c r="G27" i="1"/>
  <c r="S27" i="1"/>
  <c r="R27" i="1"/>
  <c r="E28" i="1"/>
  <c r="G28" i="1"/>
  <c r="S28" i="1"/>
  <c r="R28" i="1"/>
  <c r="E29" i="1"/>
  <c r="G29" i="1"/>
  <c r="S29" i="1"/>
  <c r="R29" i="1"/>
  <c r="E30" i="1"/>
  <c r="G30" i="1"/>
  <c r="S30" i="1"/>
  <c r="R30" i="1"/>
  <c r="E31" i="1"/>
  <c r="G31" i="1"/>
  <c r="S31" i="1"/>
  <c r="R31" i="1"/>
  <c r="E32" i="1"/>
  <c r="G32" i="1"/>
  <c r="S32" i="1"/>
  <c r="R32" i="1"/>
  <c r="E33" i="1"/>
  <c r="G33" i="1"/>
  <c r="S33" i="1"/>
  <c r="R33" i="1"/>
  <c r="E34" i="1"/>
  <c r="G34" i="1"/>
  <c r="S34" i="1"/>
  <c r="R34" i="1"/>
  <c r="E35" i="1"/>
  <c r="G35" i="1"/>
  <c r="S35" i="1"/>
  <c r="R35" i="1"/>
  <c r="E36" i="1"/>
  <c r="G36" i="1"/>
  <c r="S36" i="1"/>
  <c r="R36" i="1"/>
  <c r="E37" i="1"/>
  <c r="G37" i="1"/>
  <c r="S37" i="1"/>
  <c r="R37" i="1"/>
  <c r="E38" i="1"/>
  <c r="G38" i="1"/>
  <c r="S38" i="1"/>
  <c r="R38" i="1"/>
  <c r="E39" i="1"/>
  <c r="G39" i="1"/>
  <c r="S39" i="1"/>
  <c r="R39" i="1"/>
  <c r="E40" i="1"/>
  <c r="I40" i="1"/>
  <c r="R40" i="1"/>
  <c r="E42" i="1"/>
  <c r="I42" i="1"/>
  <c r="R42" i="1"/>
  <c r="E44" i="1"/>
  <c r="R44" i="1"/>
  <c r="E45" i="1"/>
  <c r="R45" i="1"/>
  <c r="E46" i="1"/>
  <c r="K46" i="1"/>
  <c r="R46" i="1"/>
  <c r="E47" i="1"/>
  <c r="R47" i="1"/>
  <c r="E48" i="1"/>
  <c r="R48" i="1"/>
  <c r="E49" i="1"/>
  <c r="O49" i="1"/>
  <c r="R49" i="1"/>
  <c r="E50" i="1"/>
  <c r="R50" i="1"/>
  <c r="E51" i="1"/>
  <c r="R51" i="1"/>
  <c r="E7" i="2"/>
  <c r="E8" i="2"/>
  <c r="C10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C11" i="4"/>
  <c r="C14" i="4"/>
  <c r="C16" i="4"/>
  <c r="D16" i="4"/>
  <c r="E19" i="4"/>
  <c r="G19" i="4"/>
  <c r="H19" i="4"/>
  <c r="O19" i="4"/>
  <c r="E20" i="4"/>
  <c r="G20" i="4"/>
  <c r="H20" i="4"/>
  <c r="O20" i="4"/>
  <c r="E21" i="4"/>
  <c r="G21" i="4"/>
  <c r="I21" i="4"/>
  <c r="O21" i="4"/>
  <c r="E22" i="4"/>
  <c r="G22" i="4"/>
  <c r="J22" i="4"/>
  <c r="O22" i="4"/>
  <c r="E23" i="4"/>
  <c r="G23" i="4"/>
  <c r="K23" i="4"/>
  <c r="O23" i="4"/>
  <c r="E24" i="4"/>
  <c r="G24" i="4"/>
  <c r="L24" i="4"/>
  <c r="E26" i="4"/>
  <c r="G26" i="4"/>
  <c r="I26" i="4"/>
  <c r="C12" i="1"/>
  <c r="F15" i="1" l="1"/>
  <c r="C16" i="1"/>
  <c r="D18" i="1" s="1"/>
  <c r="C11" i="1"/>
  <c r="P68" i="1" l="1"/>
  <c r="P56" i="1"/>
  <c r="P64" i="1"/>
  <c r="P60" i="1"/>
  <c r="P66" i="1"/>
  <c r="P52" i="1"/>
  <c r="P51" i="1"/>
  <c r="P54" i="1"/>
  <c r="P50" i="1"/>
  <c r="P53" i="1"/>
  <c r="C15" i="1"/>
  <c r="P62" i="1"/>
  <c r="P67" i="1"/>
  <c r="P47" i="1"/>
  <c r="P61" i="1"/>
  <c r="P46" i="1"/>
  <c r="P59" i="1"/>
  <c r="P49" i="1"/>
  <c r="P63" i="1"/>
  <c r="P65" i="1"/>
  <c r="P57" i="1"/>
  <c r="P58" i="1"/>
  <c r="P48" i="1"/>
  <c r="P5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<sst xmlns="http://schemas.openxmlformats.org/spreadsheetml/2006/main" count="348" uniqueCount="182">
  <si>
    <t/>
  </si>
  <si>
    <t xml:space="preserve">         MJD</t>
  </si>
  <si>
    <t>+ 25.6152</t>
  </si>
  <si>
    <t>61   0.2</t>
  </si>
  <si>
    <t>aka ROTSE J161005.08+253654.9</t>
  </si>
  <si>
    <t>Alt</t>
  </si>
  <si>
    <t xml:space="preserve">ccd </t>
  </si>
  <si>
    <t>Chuck</t>
  </si>
  <si>
    <t>D</t>
  </si>
  <si>
    <t>Dan</t>
  </si>
  <si>
    <t>Date</t>
  </si>
  <si>
    <t>EC</t>
  </si>
  <si>
    <t>Epoch =</t>
  </si>
  <si>
    <t>error</t>
  </si>
  <si>
    <t>Fitted</t>
  </si>
  <si>
    <t>GCVS 4 Ephem.</t>
  </si>
  <si>
    <t>GSC 2038-0674</t>
  </si>
  <si>
    <t>HJD</t>
  </si>
  <si>
    <t>I</t>
  </si>
  <si>
    <t xml:space="preserve">I </t>
  </si>
  <si>
    <t>II</t>
  </si>
  <si>
    <t xml:space="preserve">II </t>
  </si>
  <si>
    <t xml:space="preserve">Jurkovich says </t>
  </si>
  <si>
    <t>Last epoch =</t>
  </si>
  <si>
    <t>MAG</t>
  </si>
  <si>
    <t>-Mag</t>
  </si>
  <si>
    <t>Marv</t>
  </si>
  <si>
    <t>MERR</t>
  </si>
  <si>
    <t>Min I</t>
  </si>
  <si>
    <t>Min II</t>
  </si>
  <si>
    <t>Mine</t>
  </si>
  <si>
    <t>n</t>
  </si>
  <si>
    <t>n'</t>
  </si>
  <si>
    <t>na</t>
  </si>
  <si>
    <t>New Ephemeris =</t>
  </si>
  <si>
    <t>New Period =</t>
  </si>
  <si>
    <t>O-C</t>
  </si>
  <si>
    <t>Old?</t>
  </si>
  <si>
    <t>Period =</t>
  </si>
  <si>
    <t>pg</t>
  </si>
  <si>
    <t xml:space="preserve">pg </t>
  </si>
  <si>
    <t>Phase</t>
  </si>
  <si>
    <t>Present</t>
  </si>
  <si>
    <t>RA</t>
  </si>
  <si>
    <t>RHN</t>
  </si>
  <si>
    <t>RHN 2001</t>
  </si>
  <si>
    <t>ROTSE</t>
  </si>
  <si>
    <t>ROTSE Period</t>
  </si>
  <si>
    <t>Rounding tolerance =</t>
  </si>
  <si>
    <t>RSV1 ROTSE1 J161005.08+253654.9</t>
  </si>
  <si>
    <t>Series D</t>
  </si>
  <si>
    <t>Slope =</t>
  </si>
  <si>
    <t>Source</t>
  </si>
  <si>
    <t>ToM</t>
  </si>
  <si>
    <t>Truc'd</t>
  </si>
  <si>
    <t>Typ</t>
  </si>
  <si>
    <t>visual</t>
  </si>
  <si>
    <t>--Working ---</t>
  </si>
  <si>
    <t>Y1</t>
  </si>
  <si>
    <t>Y2</t>
  </si>
  <si>
    <t>Y3</t>
  </si>
  <si>
    <t>Bob Koff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</si>
  <si>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</si>
  <si>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</si>
  <si>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</si>
  <si>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</si>
  <si>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</si>
  <si>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</si>
  <si>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</si>
  <si>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</si>
  <si>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</si>
  <si>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Lin fit</t>
  </si>
  <si>
    <t>Quad fit</t>
  </si>
  <si>
    <t>IBVS 5224</t>
  </si>
  <si>
    <t>Kaiser</t>
  </si>
  <si>
    <t>Baldwin</t>
  </si>
  <si>
    <t>Pullen</t>
  </si>
  <si>
    <t>IBVS 5493</t>
  </si>
  <si>
    <t>Nelson</t>
  </si>
  <si>
    <t>IBVS 5060</t>
  </si>
  <si>
    <t>Misc</t>
  </si>
  <si>
    <t>not avail.</t>
  </si>
  <si>
    <t>Krajci</t>
  </si>
  <si>
    <t>IBVS 5592</t>
  </si>
  <si>
    <t>S7</t>
  </si>
  <si>
    <t>V1024 Her / GSC 2038-0674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</si>
  <si>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</si>
  <si>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</si>
  <si>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</si>
  <si>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</si>
  <si>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</si>
  <si>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</si>
  <si>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</si>
  <si>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EW?</t>
  </si>
  <si>
    <t>IBVS 5875</t>
  </si>
  <si>
    <t>IBVS 5894</t>
  </si>
  <si>
    <t>BAD</t>
  </si>
  <si>
    <t>IBVS 5945</t>
  </si>
  <si>
    <t>Add cycle</t>
  </si>
  <si>
    <t>Old Cycle</t>
  </si>
  <si>
    <t>IBVS 5918</t>
  </si>
  <si>
    <t>IBVS 5992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</si>
  <si>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</si>
  <si>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</si>
  <si>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</si>
  <si>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</si>
  <si>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</si>
  <si>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</si>
  <si>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</si>
  <si>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</si>
  <si>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</si>
  <si>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</si>
  <si>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</si>
  <si>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2451275.8724 </t>
  </si>
  <si>
    <t> 07.04.1999 08:56 </t>
  </si>
  <si>
    <t> 0.0010 </t>
  </si>
  <si>
    <t>C </t>
  </si>
  <si>
    <t> R.Diethelm (Rotse) </t>
  </si>
  <si>
    <t>IBVS 5060 </t>
  </si>
  <si>
    <t>2451288.8774 </t>
  </si>
  <si>
    <t> 20.04.1999 09:03 </t>
  </si>
  <si>
    <t> 0.0008 </t>
  </si>
  <si>
    <t>2451989.8345 </t>
  </si>
  <si>
    <t> 21.03.2001 08:01 </t>
  </si>
  <si>
    <t> 0.0012 </t>
  </si>
  <si>
    <t>o</t>
  </si>
  <si>
    <t> R.Nelson </t>
  </si>
  <si>
    <t>IBVS 5224 </t>
  </si>
  <si>
    <t>2452713.8809 </t>
  </si>
  <si>
    <t> 15.03.2003 09:08 </t>
  </si>
  <si>
    <t> -0.0000 </t>
  </si>
  <si>
    <t>IBVS 5493 </t>
  </si>
  <si>
    <t>2452751.8347 </t>
  </si>
  <si>
    <t> 22.04.2003 08:01 </t>
  </si>
  <si>
    <t> -0.0004 </t>
  </si>
  <si>
    <t>2452831.1936 </t>
  </si>
  <si>
    <t> 10.07.2003 16:38 </t>
  </si>
  <si>
    <t> T.Krajci </t>
  </si>
  <si>
    <t>IBVS 5592 </t>
  </si>
  <si>
    <t>2452835.1747 </t>
  </si>
  <si>
    <t> 14.07.2003 16:11 </t>
  </si>
  <si>
    <t> -0.0001 </t>
  </si>
  <si>
    <t>2452839.1573 </t>
  </si>
  <si>
    <t> 18.07.2003 15:46 </t>
  </si>
  <si>
    <t> 0.0013 </t>
  </si>
  <si>
    <t>2453110.4081 </t>
  </si>
  <si>
    <t> 14.04.2004 21:47 </t>
  </si>
  <si>
    <t>2454555.8497 </t>
  </si>
  <si>
    <t> 30.03.2008 08:23 </t>
  </si>
  <si>
    <t> 0.0000 </t>
  </si>
  <si>
    <t>IBVS 5875 </t>
  </si>
  <si>
    <t>2454935.3908 </t>
  </si>
  <si>
    <t> 13.04.2009 21:22 </t>
  </si>
  <si>
    <t>-I</t>
  </si>
  <si>
    <t> P.Frank </t>
  </si>
  <si>
    <t>BAVM 209 </t>
  </si>
  <si>
    <t>2454955.8300 </t>
  </si>
  <si>
    <t> 04.05.2009 07:55 </t>
  </si>
  <si>
    <t>4625.5</t>
  </si>
  <si>
    <t> 0.0024 </t>
  </si>
  <si>
    <t> R.Diethelm </t>
  </si>
  <si>
    <t>IBVS 5894 </t>
  </si>
  <si>
    <t>2455269.8116 </t>
  </si>
  <si>
    <t> 14.03.2010 07:28 </t>
  </si>
  <si>
    <t>5217</t>
  </si>
  <si>
    <t>IBVS 5945 </t>
  </si>
  <si>
    <t>2455665.8084 </t>
  </si>
  <si>
    <t> 14.04.2011 07:24 </t>
  </si>
  <si>
    <t>5963</t>
  </si>
  <si>
    <t> 0.0001 </t>
  </si>
  <si>
    <t>IBVS 5992 </t>
  </si>
  <si>
    <t>2456089.6740 </t>
  </si>
  <si>
    <t> 11.06.2012 04:10 </t>
  </si>
  <si>
    <t>6761.5</t>
  </si>
  <si>
    <t> 0.0005 </t>
  </si>
  <si>
    <t>IBVS 6029 </t>
  </si>
  <si>
    <t>IBVS 6167</t>
  </si>
  <si>
    <t>JBAV 96</t>
  </si>
  <si>
    <t xml:space="preserve">Mag </t>
  </si>
  <si>
    <t>Next ToM-P</t>
  </si>
  <si>
    <t>Next ToM-S</t>
  </si>
  <si>
    <t>12.50-13.20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</si>
</sst>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00"/>
    <numFmt numFmtId="166" formatCode="0.0000"/>
    <numFmt numFmtId="167" formatCode="0.000"/>
    <numFmt numFmtId="168" formatCode="0.00000"/>
  </numFmts>
  <fonts count="3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6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4" fontId="27" fillId="2" borderId="0"/>
    <xf numFmtId="3" fontId="27" fillId="2" borderId="0"/>
    <xf numFmtId="164" fontId="27" fillId="2" borderId="0"/>
    <xf numFmtId="0" fontId="27" fillId="2" borderId="0"/>
    <xf numFmtId="2" fontId="27" fillId="2" borderId="0"/>
    <xf numFmtId="0" fontId="1" fillId="2" borderId="0"/>
    <xf numFmtId="0" fontId="2" fillId="2" borderId="0"/>
    <xf numFmtId="0" fontId="23" fillId="0" borderId="0" applyNumberFormat="0" applyFill="0" applyBorder="0" applyAlignment="0" applyProtection="0">
      <alignment vertical="top"/>
      <protection locked="0"/>
    </xf>
    <xf numFmtId="0" fontId="27" fillId="2" borderId="1"/>
  </cellStyleXfs>
  <cellXfs count="110"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2" xfId="0" applyFill="1" applyBorder="1"/>
    <xf numFmtId="0" fontId="4" fillId="2" borderId="2" xfId="0" applyFont="1" applyFill="1" applyBorder="1"/>
    <xf numFmtId="165" fontId="0" fillId="2" borderId="0" xfId="0" applyNumberFormat="1" applyFill="1"/>
    <xf numFmtId="22" fontId="0" fillId="2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6" fontId="0" fillId="2" borderId="0" xfId="0" applyNumberFormat="1" applyFill="1"/>
    <xf numFmtId="0" fontId="5" fillId="2" borderId="0" xfId="0" applyFont="1" applyFill="1"/>
    <xf numFmtId="0" fontId="3" fillId="2" borderId="0" xfId="0" applyFont="1" applyFill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4" fontId="0" fillId="2" borderId="5" xfId="0" applyNumberFormat="1" applyFill="1" applyBorder="1"/>
    <xf numFmtId="14" fontId="0" fillId="2" borderId="7" xfId="0" applyNumberFormat="1" applyFill="1" applyBorder="1" applyAlignment="1">
      <alignment horizontal="center"/>
    </xf>
    <xf numFmtId="14" fontId="0" fillId="2" borderId="6" xfId="0" applyNumberForma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0" xfId="0"/>
    <xf numFmtId="0" fontId="7" fillId="2" borderId="5" xfId="0" applyFont="1" applyFill="1" applyBorder="1"/>
    <xf numFmtId="0" fontId="8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8" fillId="2" borderId="5" xfId="0" applyFont="1" applyFill="1" applyBorder="1"/>
    <xf numFmtId="0" fontId="10" fillId="2" borderId="10" xfId="0" applyFont="1" applyFill="1" applyBorder="1"/>
    <xf numFmtId="0" fontId="0" fillId="2" borderId="11" xfId="0" applyFill="1" applyBorder="1"/>
    <xf numFmtId="0" fontId="0" fillId="2" borderId="5" xfId="0" applyFill="1" applyBorder="1" applyAlignment="1">
      <alignment horizontal="left"/>
    </xf>
    <xf numFmtId="0" fontId="0" fillId="0" borderId="5" xfId="0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1" fillId="2" borderId="5" xfId="0" applyFont="1" applyFill="1" applyBorder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5" xfId="0" applyFont="1" applyFill="1" applyBorder="1"/>
    <xf numFmtId="167" fontId="0" fillId="2" borderId="6" xfId="0" applyNumberForma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7" fontId="0" fillId="2" borderId="5" xfId="0" applyNumberForma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7" fillId="0" borderId="0" xfId="0" applyFont="1" applyAlignment="1">
      <alignment horizontal="left" vertical="top"/>
    </xf>
    <xf numFmtId="0" fontId="17" fillId="0" borderId="0" xfId="0" applyFont="1"/>
    <xf numFmtId="0" fontId="0" fillId="0" borderId="14" xfId="0" applyBorder="1"/>
    <xf numFmtId="0" fontId="18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9" fillId="0" borderId="5" xfId="0" applyFont="1" applyBorder="1" applyAlignment="1">
      <alignment vertic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0" xfId="0" applyFont="1" applyFill="1"/>
    <xf numFmtId="0" fontId="19" fillId="0" borderId="5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20" fillId="0" borderId="5" xfId="0" applyFont="1" applyBorder="1" applyAlignment="1">
      <alignment horizontal="center"/>
    </xf>
    <xf numFmtId="0" fontId="8" fillId="2" borderId="0" xfId="1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0" fontId="7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23" fillId="0" borderId="0" xfId="8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0" xfId="0" quotePrefix="1"/>
    <xf numFmtId="0" fontId="24" fillId="3" borderId="21" xfId="0" applyFont="1" applyFill="1" applyBorder="1" applyAlignment="1">
      <alignment horizontal="left" vertical="top" wrapText="1" indent="1"/>
    </xf>
    <xf numFmtId="0" fontId="24" fillId="3" borderId="21" xfId="0" applyFont="1" applyFill="1" applyBorder="1" applyAlignment="1">
      <alignment horizontal="center" vertical="top" wrapText="1"/>
    </xf>
    <xf numFmtId="0" fontId="24" fillId="3" borderId="21" xfId="0" applyFont="1" applyFill="1" applyBorder="1" applyAlignment="1">
      <alignment horizontal="right" vertical="top" wrapText="1"/>
    </xf>
    <xf numFmtId="0" fontId="23" fillId="3" borderId="21" xfId="8" applyFill="1" applyBorder="1" applyAlignment="1" applyProtection="1">
      <alignment horizontal="right" vertical="top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0" fillId="0" borderId="5" xfId="0" applyFont="1" applyBorder="1" applyAlignment="1">
      <alignment horizontal="left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168" fontId="28" fillId="0" borderId="0" xfId="0" applyNumberFormat="1" applyFont="1" applyAlignment="1" applyProtection="1">
      <alignment horizontal="left" vertical="center" wrapText="1"/>
      <protection locked="0"/>
    </xf>
    <xf numFmtId="0" fontId="0" fillId="0" borderId="22" xfId="0" applyBorder="1"/>
    <xf numFmtId="0" fontId="29" fillId="0" borderId="25" xfId="0" applyFont="1" applyBorder="1" applyAlignment="1">
      <alignment horizontal="right" vertical="center"/>
    </xf>
    <xf numFmtId="22" fontId="29" fillId="0" borderId="25" xfId="0" applyNumberFormat="1" applyFont="1" applyBorder="1" applyAlignment="1">
      <alignment horizontal="right" vertical="center"/>
    </xf>
    <xf numFmtId="0" fontId="29" fillId="0" borderId="27" xfId="0" applyFont="1" applyBorder="1" applyAlignment="1">
      <alignment horizontal="right" vertical="center"/>
    </xf>
    <xf numFmtId="0" fontId="0" fillId="4" borderId="23" xfId="0" applyFill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right" vertical="center"/>
    </xf>
    <xf numFmtId="22" fontId="30" fillId="0" borderId="26" xfId="0" applyNumberFormat="1" applyFont="1" applyBorder="1" applyAlignment="1">
      <alignment horizontal="right" vertical="center"/>
    </xf>
    <xf numFmtId="22" fontId="30" fillId="0" borderId="28" xfId="0" applyNumberFormat="1" applyFont="1" applyBorder="1" applyAlignment="1">
      <alignment horizontal="right" vertical="center"/>
    </xf>
    <xf numFmtId="0" fontId="9" fillId="4" borderId="24" xfId="0" applyFont="1" applyFill="1" applyBorder="1" applyAlignment="1">
      <alignment horizontal="center" vertic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V1024 Her -- O-C Diagr.</a:t>
            </a:r>
          </a:p>
        </c:rich>
      </c:tx>
      <c:layout>
        <c:manualLayout>
          <c:xMode val="edge"/>
          <c:yMode val="edge"/>
          <c:x val="0.3827001441333594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811967441923"/>
          <c:y val="0.11988338325618848"/>
          <c:w val="0.84665847104515934"/>
          <c:h val="0.660820600387770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Active!$H$21:$H$100</c:f>
              <c:numCache>
                <c:formatCode>General</c:formatCode>
                <c:ptCount val="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27-4223-B3BD-2DA8EEEFF8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Active!$I$21:$I$100</c:f>
              <c:numCache>
                <c:formatCode>General</c:formatCode>
                <c:ptCount val="80"/>
                <c:pt idx="19">
                  <c:v>-1.1859919992275536E-2</c:v>
                </c:pt>
                <c:pt idx="21">
                  <c:v>-8.3353000009083189E-3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27-4223-B3BD-2DA8EEEFF8D5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Active!$J$21:$J$100</c:f>
              <c:numCache>
                <c:formatCode>General</c:formatCode>
                <c:ptCount val="80"/>
                <c:pt idx="47">
                  <c:v>3.8178800183231942E-2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27-4223-B3BD-2DA8EEEFF8D5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Pullen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Active!$K$21:$K$100</c:f>
              <c:numCache>
                <c:formatCode>General</c:formatCode>
                <c:ptCount val="80"/>
                <c:pt idx="25">
                  <c:v>-3.8858600019011647E-3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27-4223-B3BD-2DA8EEEFF8D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Active!$L$21:$L$100</c:f>
              <c:numCache>
                <c:formatCode>General</c:formatCode>
                <c:ptCount val="80"/>
                <c:pt idx="27">
                  <c:v>5.8328000159235671E-4</c:v>
                </c:pt>
                <c:pt idx="33">
                  <c:v>4.1054308458114974E-3</c:v>
                </c:pt>
                <c:pt idx="34">
                  <c:v>3.9928225523908623E-3</c:v>
                </c:pt>
                <c:pt idx="40">
                  <c:v>1.6241119999904186E-2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27-4223-B3BD-2DA8EEEFF8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Active!$M$21:$M$100</c:f>
              <c:numCache>
                <c:formatCode>General</c:formatCode>
                <c:ptCount val="80"/>
                <c:pt idx="32">
                  <c:v>4.0839200009941123E-3</c:v>
                </c:pt>
                <c:pt idx="35">
                  <c:v>4.0222600000561215E-3</c:v>
                </c:pt>
                <c:pt idx="36">
                  <c:v>4.8478800017619506E-3</c:v>
                </c:pt>
                <c:pt idx="37">
                  <c:v>4.7735800035297871E-3</c:v>
                </c:pt>
                <c:pt idx="38">
                  <c:v>6.1992800037842244E-3</c:v>
                </c:pt>
                <c:pt idx="39">
                  <c:v>6.323640001937747E-3</c:v>
                </c:pt>
                <c:pt idx="41">
                  <c:v>1.8724519999523181E-2</c:v>
                </c:pt>
                <c:pt idx="42">
                  <c:v>2.1229780002613552E-2</c:v>
                </c:pt>
                <c:pt idx="43">
                  <c:v>2.0883320001303218E-2</c:v>
                </c:pt>
                <c:pt idx="44">
                  <c:v>2.3546280004666187E-2</c:v>
                </c:pt>
                <c:pt idx="45">
                  <c:v>2.6789139999891631E-2</c:v>
                </c:pt>
                <c:pt idx="46">
                  <c:v>3.0420440001762472E-2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27-4223-B3BD-2DA8EEEFF8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Active!$N$21:$N$100</c:f>
              <c:numCache>
                <c:formatCode>General</c:formatCode>
                <c:ptCount val="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27-4223-B3BD-2DA8EEEFF8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Active!$O$21:$O$100</c:f>
              <c:numCache>
                <c:formatCode>General</c:formatCode>
                <c:ptCount val="80"/>
                <c:pt idx="20">
                  <c:v>-4.2589199947542511E-3</c:v>
                </c:pt>
                <c:pt idx="22">
                  <c:v>-4.4283000024734065E-3</c:v>
                </c:pt>
                <c:pt idx="28">
                  <c:v>3.0602000333601609E-4</c:v>
                </c:pt>
                <c:pt idx="29">
                  <c:v>8.2077999832108617E-4</c:v>
                </c:pt>
                <c:pt idx="30">
                  <c:v>0</c:v>
                </c:pt>
                <c:pt idx="31">
                  <c:v>2.8434400010155514E-3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27-4223-B3BD-2DA8EEEFF8D5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Lin fit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Active!$P$21:$P$100</c:f>
              <c:numCache>
                <c:formatCode>General</c:formatCode>
                <c:ptCount val="80"/>
                <c:pt idx="25">
                  <c:v>-2.3343173431117532E-4</c:v>
                </c:pt>
                <c:pt idx="26">
                  <c:v>-1.7589667469953066E-4</c:v>
                </c:pt>
                <c:pt idx="27">
                  <c:v>8.9341345759493321E-4</c:v>
                </c:pt>
                <c:pt idx="28">
                  <c:v>1.6273362911776166E-3</c:v>
                </c:pt>
                <c:pt idx="29">
                  <c:v>1.7704722931382929E-3</c:v>
                </c:pt>
                <c:pt idx="30">
                  <c:v>1.797134881738811E-3</c:v>
                </c:pt>
                <c:pt idx="31">
                  <c:v>2.9029306615918791E-3</c:v>
                </c:pt>
                <c:pt idx="32">
                  <c:v>4.7215998629745893E-3</c:v>
                </c:pt>
                <c:pt idx="33">
                  <c:v>4.7215998629745893E-3</c:v>
                </c:pt>
                <c:pt idx="34">
                  <c:v>4.9222709245469107E-3</c:v>
                </c:pt>
                <c:pt idx="35">
                  <c:v>4.9222709245469107E-3</c:v>
                </c:pt>
                <c:pt idx="36">
                  <c:v>5.3418558714708533E-3</c:v>
                </c:pt>
                <c:pt idx="37">
                  <c:v>5.3629052835238939E-3</c:v>
                </c:pt>
                <c:pt idx="38">
                  <c:v>5.3839546955769344E-3</c:v>
                </c:pt>
                <c:pt idx="39">
                  <c:v>6.8181213034574362E-3</c:v>
                </c:pt>
                <c:pt idx="40">
                  <c:v>1.4460461172848054E-2</c:v>
                </c:pt>
                <c:pt idx="41">
                  <c:v>1.646717178857126E-2</c:v>
                </c:pt>
                <c:pt idx="42">
                  <c:v>1.6575225437110201E-2</c:v>
                </c:pt>
                <c:pt idx="43">
                  <c:v>1.8235322401026675E-2</c:v>
                </c:pt>
                <c:pt idx="44">
                  <c:v>2.0329037253235781E-2</c:v>
                </c:pt>
                <c:pt idx="45">
                  <c:v>2.2570097989816178E-2</c:v>
                </c:pt>
                <c:pt idx="46">
                  <c:v>2.9776013382640416E-2</c:v>
                </c:pt>
                <c:pt idx="47">
                  <c:v>4.566410960027549E-2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27-4223-B3BD-2DA8EEEFF8D5}"/>
            </c:ext>
          </c:extLst>
        </c:ser>
        <c:ser>
          <c:idx val="9"/>
          <c:order val="9"/>
          <c:tx>
            <c:strRef>
              <c:f>Active!$Q$20</c:f>
              <c:strCache>
                <c:ptCount val="1"/>
                <c:pt idx="0">
                  <c:v>Quad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Active!$V$2:$V$37</c:f>
              <c:numCache>
                <c:formatCode>General</c:formatCode>
                <c:ptCount val="36"/>
              </c:numCache>
            </c:numRef>
          </c:xVal>
          <c:yVal>
            <c:numRef>
              <c:f>Active!$W$2:$W$37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927-4223-B3BD-2DA8EEEF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52864"/>
        <c:axId val="1"/>
      </c:scatterChart>
      <c:valAx>
        <c:axId val="692352864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45112709535157"/>
              <c:y val="0.85965157864038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522935779816515E-2"/>
              <c:y val="0.36257402035271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3528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636959370904327E-2"/>
          <c:y val="0.92105539439149053"/>
          <c:w val="0.81913554383683684"/>
          <c:h val="5.84798391429141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V1024 Her -- O-C Diagr.</a:t>
            </a:r>
          </a:p>
        </c:rich>
      </c:tx>
      <c:layout>
        <c:manualLayout>
          <c:xMode val="edge"/>
          <c:yMode val="edge"/>
          <c:x val="0.3328224079352044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645044727944"/>
          <c:y val="0.14556984518679106"/>
          <c:w val="0.82975522262870749"/>
          <c:h val="0.598102190006598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Active!$H$21:$H$100</c:f>
              <c:numCache>
                <c:formatCode>General</c:formatCode>
                <c:ptCount val="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C8-445F-A647-FAD680B1F4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Active!$I$21:$I$100</c:f>
              <c:numCache>
                <c:formatCode>General</c:formatCode>
                <c:ptCount val="80"/>
                <c:pt idx="19">
                  <c:v>-1.1859919992275536E-2</c:v>
                </c:pt>
                <c:pt idx="21">
                  <c:v>-8.3353000009083189E-3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C8-445F-A647-FAD680B1F49F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Active!$J$21:$J$100</c:f>
              <c:numCache>
                <c:formatCode>General</c:formatCode>
                <c:ptCount val="80"/>
                <c:pt idx="47">
                  <c:v>3.8178800183231942E-2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C8-445F-A647-FAD680B1F49F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Pullen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Active!$K$21:$K$100</c:f>
              <c:numCache>
                <c:formatCode>General</c:formatCode>
                <c:ptCount val="80"/>
                <c:pt idx="25">
                  <c:v>-3.8858600019011647E-3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C8-445F-A647-FAD680B1F49F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Active!$L$21:$L$100</c:f>
              <c:numCache>
                <c:formatCode>General</c:formatCode>
                <c:ptCount val="80"/>
                <c:pt idx="27">
                  <c:v>5.8328000159235671E-4</c:v>
                </c:pt>
                <c:pt idx="33">
                  <c:v>4.1054308458114974E-3</c:v>
                </c:pt>
                <c:pt idx="34">
                  <c:v>3.9928225523908623E-3</c:v>
                </c:pt>
                <c:pt idx="40">
                  <c:v>1.6241119999904186E-2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C8-445F-A647-FAD680B1F49F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Active!$M$21:$M$100</c:f>
              <c:numCache>
                <c:formatCode>General</c:formatCode>
                <c:ptCount val="80"/>
                <c:pt idx="32">
                  <c:v>4.0839200009941123E-3</c:v>
                </c:pt>
                <c:pt idx="35">
                  <c:v>4.0222600000561215E-3</c:v>
                </c:pt>
                <c:pt idx="36">
                  <c:v>4.8478800017619506E-3</c:v>
                </c:pt>
                <c:pt idx="37">
                  <c:v>4.7735800035297871E-3</c:v>
                </c:pt>
                <c:pt idx="38">
                  <c:v>6.1992800037842244E-3</c:v>
                </c:pt>
                <c:pt idx="39">
                  <c:v>6.323640001937747E-3</c:v>
                </c:pt>
                <c:pt idx="41">
                  <c:v>1.8724519999523181E-2</c:v>
                </c:pt>
                <c:pt idx="42">
                  <c:v>2.1229780002613552E-2</c:v>
                </c:pt>
                <c:pt idx="43">
                  <c:v>2.0883320001303218E-2</c:v>
                </c:pt>
                <c:pt idx="44">
                  <c:v>2.3546280004666187E-2</c:v>
                </c:pt>
                <c:pt idx="45">
                  <c:v>2.6789139999891631E-2</c:v>
                </c:pt>
                <c:pt idx="46">
                  <c:v>3.0420440001762472E-2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C8-445F-A647-FAD680B1F49F}"/>
            </c:ext>
          </c:extLst>
        </c:ser>
        <c:ser>
          <c:idx val="6"/>
          <c:order val="6"/>
          <c:tx>
            <c:strRef>
              <c:f>Active!$P$20:$P$20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Active!$P$21:$P$100</c:f>
              <c:numCache>
                <c:formatCode>General</c:formatCode>
                <c:ptCount val="80"/>
                <c:pt idx="25">
                  <c:v>-2.3343173431117532E-4</c:v>
                </c:pt>
                <c:pt idx="26">
                  <c:v>-1.7589667469953066E-4</c:v>
                </c:pt>
                <c:pt idx="27">
                  <c:v>8.9341345759493321E-4</c:v>
                </c:pt>
                <c:pt idx="28">
                  <c:v>1.6273362911776166E-3</c:v>
                </c:pt>
                <c:pt idx="29">
                  <c:v>1.7704722931382929E-3</c:v>
                </c:pt>
                <c:pt idx="30">
                  <c:v>1.797134881738811E-3</c:v>
                </c:pt>
                <c:pt idx="31">
                  <c:v>2.9029306615918791E-3</c:v>
                </c:pt>
                <c:pt idx="32">
                  <c:v>4.7215998629745893E-3</c:v>
                </c:pt>
                <c:pt idx="33">
                  <c:v>4.7215998629745893E-3</c:v>
                </c:pt>
                <c:pt idx="34">
                  <c:v>4.9222709245469107E-3</c:v>
                </c:pt>
                <c:pt idx="35">
                  <c:v>4.9222709245469107E-3</c:v>
                </c:pt>
                <c:pt idx="36">
                  <c:v>5.3418558714708533E-3</c:v>
                </c:pt>
                <c:pt idx="37">
                  <c:v>5.3629052835238939E-3</c:v>
                </c:pt>
                <c:pt idx="38">
                  <c:v>5.3839546955769344E-3</c:v>
                </c:pt>
                <c:pt idx="39">
                  <c:v>6.8181213034574362E-3</c:v>
                </c:pt>
                <c:pt idx="40">
                  <c:v>1.4460461172848054E-2</c:v>
                </c:pt>
                <c:pt idx="41">
                  <c:v>1.646717178857126E-2</c:v>
                </c:pt>
                <c:pt idx="42">
                  <c:v>1.6575225437110201E-2</c:v>
                </c:pt>
                <c:pt idx="43">
                  <c:v>1.8235322401026675E-2</c:v>
                </c:pt>
                <c:pt idx="44">
                  <c:v>2.0329037253235781E-2</c:v>
                </c:pt>
                <c:pt idx="45">
                  <c:v>2.2570097989816178E-2</c:v>
                </c:pt>
                <c:pt idx="46">
                  <c:v>2.9776013382640416E-2</c:v>
                </c:pt>
                <c:pt idx="47">
                  <c:v>4.566410960027549E-2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C8-445F-A647-FAD680B1F49F}"/>
            </c:ext>
          </c:extLst>
        </c:ser>
        <c:ser>
          <c:idx val="7"/>
          <c:order val="7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  <c:pt idx="47">
                  <c:v>15630</c:v>
                </c:pt>
              </c:numCache>
            </c:numRef>
          </c:xVal>
          <c:yVal>
            <c:numRef>
              <c:f>Active!$S$21:$S$100</c:f>
              <c:numCache>
                <c:formatCode>General</c:formatCode>
                <c:ptCount val="80"/>
                <c:pt idx="0">
                  <c:v>-7.4529599951347336E-3</c:v>
                </c:pt>
                <c:pt idx="1">
                  <c:v>-3.0677119997562841E-2</c:v>
                </c:pt>
                <c:pt idx="2">
                  <c:v>-6.9111459997657221E-2</c:v>
                </c:pt>
                <c:pt idx="3">
                  <c:v>-3.540348000387894E-2</c:v>
                </c:pt>
                <c:pt idx="4">
                  <c:v>-0.13786885999434162</c:v>
                </c:pt>
                <c:pt idx="5">
                  <c:v>-3.0740360001800582E-2</c:v>
                </c:pt>
                <c:pt idx="6">
                  <c:v>-5.4371140002331231E-2</c:v>
                </c:pt>
                <c:pt idx="7">
                  <c:v>-0.14201270000194199</c:v>
                </c:pt>
                <c:pt idx="8">
                  <c:v>-2.9791659995680675E-2</c:v>
                </c:pt>
                <c:pt idx="9">
                  <c:v>-4.3441179994260892E-2</c:v>
                </c:pt>
                <c:pt idx="10">
                  <c:v>-1.0995119999279268E-2</c:v>
                </c:pt>
                <c:pt idx="11">
                  <c:v>1.7312600000877865E-2</c:v>
                </c:pt>
                <c:pt idx="12">
                  <c:v>5.6309560008230619E-2</c:v>
                </c:pt>
                <c:pt idx="13">
                  <c:v>1.7617279998376034E-2</c:v>
                </c:pt>
                <c:pt idx="14">
                  <c:v>-8.1614180002361536E-2</c:v>
                </c:pt>
                <c:pt idx="15">
                  <c:v>-3.7915200009592809E-3</c:v>
                </c:pt>
                <c:pt idx="16">
                  <c:v>-6.0130279991426505E-2</c:v>
                </c:pt>
                <c:pt idx="17">
                  <c:v>-7.6448419997177552E-2</c:v>
                </c:pt>
                <c:pt idx="18">
                  <c:v>9.3333600016194396E-3</c:v>
                </c:pt>
                <c:pt idx="23">
                  <c:v>9.9528999999165535E-3</c:v>
                </c:pt>
                <c:pt idx="24">
                  <c:v>-1.7393800007994287E-3</c:v>
                </c:pt>
                <c:pt idx="26">
                  <c:v>-2.0262279998860322E-2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C8-445F-A647-FAD680B1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418144"/>
        <c:axId val="1"/>
      </c:scatterChart>
      <c:valAx>
        <c:axId val="68241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66903370207561"/>
              <c:y val="0.82911525299843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1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674846625766871E-2"/>
              <c:y val="0.34810193029668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4181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22699386503067"/>
          <c:y val="0.91455829097312202"/>
          <c:w val="0.7730067790605929"/>
          <c:h val="6.32911392405063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2038-0674 - ROTSE Data
Ephemeris: 51241.892 + 0.2654152 E</a:t>
            </a:r>
          </a:p>
        </c:rich>
      </c:tx>
      <c:layout>
        <c:manualLayout>
          <c:xMode val="edge"/>
          <c:yMode val="edge"/>
          <c:x val="0.2596813325441381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84301462287182"/>
          <c:y val="0.22188449848024316"/>
          <c:w val="0.77904414668029554"/>
          <c:h val="0.6291793313069908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B!$F$13:$F$106</c:f>
              <c:numCache>
                <c:formatCode>General</c:formatCode>
                <c:ptCount val="94"/>
                <c:pt idx="0">
                  <c:v>3.4455072658534647E-2</c:v>
                </c:pt>
                <c:pt idx="1">
                  <c:v>3.6369054981292948E-2</c:v>
                </c:pt>
                <c:pt idx="2">
                  <c:v>4.6743743394561846E-2</c:v>
                </c:pt>
                <c:pt idx="3">
                  <c:v>4.8657725703612653E-2</c:v>
                </c:pt>
                <c:pt idx="4">
                  <c:v>6.7242569372780281E-2</c:v>
                </c:pt>
                <c:pt idx="5">
                  <c:v>6.9156551695542134E-2</c:v>
                </c:pt>
                <c:pt idx="6">
                  <c:v>0.13323238458696096</c:v>
                </c:pt>
                <c:pt idx="7">
                  <c:v>0.13514825073751524</c:v>
                </c:pt>
                <c:pt idx="8">
                  <c:v>0.14626818659761121</c:v>
                </c:pt>
                <c:pt idx="9">
                  <c:v>0.14818216892036951</c:v>
                </c:pt>
                <c:pt idx="10">
                  <c:v>0.1470869038396927</c:v>
                </c:pt>
                <c:pt idx="11">
                  <c:v>0.14900277000394624</c:v>
                </c:pt>
                <c:pt idx="12">
                  <c:v>0.15788131199710165</c:v>
                </c:pt>
                <c:pt idx="13">
                  <c:v>0.1597971781613623</c:v>
                </c:pt>
                <c:pt idx="14">
                  <c:v>0.17306205523136953</c:v>
                </c:pt>
                <c:pt idx="15">
                  <c:v>0.17497792138192381</c:v>
                </c:pt>
                <c:pt idx="16">
                  <c:v>0.2157201245434095</c:v>
                </c:pt>
                <c:pt idx="17">
                  <c:v>0.21763410686615714</c:v>
                </c:pt>
                <c:pt idx="18">
                  <c:v>0.26174461748871636</c:v>
                </c:pt>
                <c:pt idx="19">
                  <c:v>0.2636604836529699</c:v>
                </c:pt>
                <c:pt idx="20">
                  <c:v>0.2682634604196199</c:v>
                </c:pt>
                <c:pt idx="21">
                  <c:v>0.27017744274237643</c:v>
                </c:pt>
                <c:pt idx="22">
                  <c:v>0.33034958058358654</c:v>
                </c:pt>
                <c:pt idx="23">
                  <c:v>0.3322635629063484</c:v>
                </c:pt>
                <c:pt idx="24">
                  <c:v>0.37411760893317592</c:v>
                </c:pt>
                <c:pt idx="25">
                  <c:v>0.37603159125593066</c:v>
                </c:pt>
                <c:pt idx="26">
                  <c:v>0.37624785618932322</c:v>
                </c:pt>
                <c:pt idx="27">
                  <c:v>0.37816183851208507</c:v>
                </c:pt>
                <c:pt idx="28">
                  <c:v>0.40546585123369994</c:v>
                </c:pt>
                <c:pt idx="29">
                  <c:v>0.40737983355646179</c:v>
                </c:pt>
                <c:pt idx="30">
                  <c:v>0.41710271302693513</c:v>
                </c:pt>
                <c:pt idx="31">
                  <c:v>0.41901669534969699</c:v>
                </c:pt>
                <c:pt idx="32">
                  <c:v>0.42871734550026019</c:v>
                </c:pt>
                <c:pt idx="33">
                  <c:v>0.43063132782302205</c:v>
                </c:pt>
                <c:pt idx="34">
                  <c:v>0.44507888018230801</c:v>
                </c:pt>
                <c:pt idx="35">
                  <c:v>0.44699474634657577</c:v>
                </c:pt>
                <c:pt idx="36">
                  <c:v>0.48150633423230715</c:v>
                </c:pt>
                <c:pt idx="37">
                  <c:v>0.48342220038286143</c:v>
                </c:pt>
                <c:pt idx="38">
                  <c:v>0.50374055441623966</c:v>
                </c:pt>
                <c:pt idx="39">
                  <c:v>0.5056564205804932</c:v>
                </c:pt>
                <c:pt idx="40">
                  <c:v>0.55267068351392368</c:v>
                </c:pt>
                <c:pt idx="41">
                  <c:v>0.55458466583668553</c:v>
                </c:pt>
                <c:pt idx="42">
                  <c:v>0.5819158058756102</c:v>
                </c:pt>
                <c:pt idx="43">
                  <c:v>0.58382978819838627</c:v>
                </c:pt>
                <c:pt idx="44">
                  <c:v>0.61821176782500231</c:v>
                </c:pt>
                <c:pt idx="45">
                  <c:v>0.62012575014776417</c:v>
                </c:pt>
                <c:pt idx="46">
                  <c:v>0.65791220698324082</c:v>
                </c:pt>
                <c:pt idx="47">
                  <c:v>0.65982618930600268</c:v>
                </c:pt>
                <c:pt idx="48">
                  <c:v>0.68275743061616367</c:v>
                </c:pt>
                <c:pt idx="49">
                  <c:v>0.68467329678043143</c:v>
                </c:pt>
                <c:pt idx="50">
                  <c:v>0.68562501318764646</c:v>
                </c:pt>
                <c:pt idx="51">
                  <c:v>0.6875389955103941</c:v>
                </c:pt>
                <c:pt idx="52">
                  <c:v>0.70715392335776528</c:v>
                </c:pt>
                <c:pt idx="53">
                  <c:v>0.70906790568052003</c:v>
                </c:pt>
                <c:pt idx="54">
                  <c:v>0.72976792587402173</c:v>
                </c:pt>
                <c:pt idx="55">
                  <c:v>0.73168379203828238</c:v>
                </c:pt>
                <c:pt idx="56">
                  <c:v>0.73301076954562916</c:v>
                </c:pt>
                <c:pt idx="57">
                  <c:v>0.73492475185467754</c:v>
                </c:pt>
                <c:pt idx="58">
                  <c:v>0.76969630978557291</c:v>
                </c:pt>
                <c:pt idx="59">
                  <c:v>0.77161405977763309</c:v>
                </c:pt>
                <c:pt idx="60">
                  <c:v>0.8486812360389564</c:v>
                </c:pt>
                <c:pt idx="61">
                  <c:v>0.85059710220321705</c:v>
                </c:pt>
                <c:pt idx="62">
                  <c:v>0.86590858398588466</c:v>
                </c:pt>
                <c:pt idx="63">
                  <c:v>0.8678225663086323</c:v>
                </c:pt>
                <c:pt idx="64">
                  <c:v>0.87379057416981709</c:v>
                </c:pt>
                <c:pt idx="65">
                  <c:v>0.87570455647886547</c:v>
                </c:pt>
                <c:pt idx="66">
                  <c:v>0.89775905826692792</c:v>
                </c:pt>
                <c:pt idx="67">
                  <c:v>0.89967115673448461</c:v>
                </c:pt>
                <c:pt idx="68">
                  <c:v>0.9110216747256743</c:v>
                </c:pt>
                <c:pt idx="69">
                  <c:v>0.91293565703472268</c:v>
                </c:pt>
                <c:pt idx="70">
                  <c:v>0.94582714177526395</c:v>
                </c:pt>
                <c:pt idx="71">
                  <c:v>0.94774489178102739</c:v>
                </c:pt>
                <c:pt idx="72">
                  <c:v>0.95985761176934759</c:v>
                </c:pt>
                <c:pt idx="73">
                  <c:v>0.96177159409210589</c:v>
                </c:pt>
                <c:pt idx="74">
                  <c:v>0.96659950146101892</c:v>
                </c:pt>
                <c:pt idx="75">
                  <c:v>0.96851348378376656</c:v>
                </c:pt>
                <c:pt idx="76">
                  <c:v>0.99934706076149382</c:v>
                </c:pt>
                <c:pt idx="77">
                  <c:v>1.2610430705422004E-3</c:v>
                </c:pt>
                <c:pt idx="78">
                  <c:v>1.0344550726585346</c:v>
                </c:pt>
                <c:pt idx="79">
                  <c:v>1.0363690549812929</c:v>
                </c:pt>
                <c:pt idx="80">
                  <c:v>1.0467437433945619</c:v>
                </c:pt>
                <c:pt idx="81">
                  <c:v>1.0486577257036127</c:v>
                </c:pt>
                <c:pt idx="82">
                  <c:v>1.0672425693727803</c:v>
                </c:pt>
                <c:pt idx="83">
                  <c:v>1.0691565516955421</c:v>
                </c:pt>
                <c:pt idx="84">
                  <c:v>1.133232384586961</c:v>
                </c:pt>
                <c:pt idx="85">
                  <c:v>1.1351482507375152</c:v>
                </c:pt>
                <c:pt idx="86">
                  <c:v>1.1462681865976112</c:v>
                </c:pt>
                <c:pt idx="87">
                  <c:v>1.1481821689203695</c:v>
                </c:pt>
                <c:pt idx="88">
                  <c:v>1.1470869038396927</c:v>
                </c:pt>
                <c:pt idx="89">
                  <c:v>1.1490027700039462</c:v>
                </c:pt>
                <c:pt idx="90">
                  <c:v>1.1578813119971016</c:v>
                </c:pt>
                <c:pt idx="91">
                  <c:v>1.1597971781613623</c:v>
                </c:pt>
                <c:pt idx="92">
                  <c:v>1.1730620552313695</c:v>
                </c:pt>
                <c:pt idx="93">
                  <c:v>1.1749779213819238</c:v>
                </c:pt>
              </c:numCache>
            </c:numRef>
          </c:xVal>
          <c:yVal>
            <c:numRef>
              <c:f>B!$B$13:$B$106</c:f>
              <c:numCache>
                <c:formatCode>0.0000</c:formatCode>
                <c:ptCount val="94"/>
                <c:pt idx="0">
                  <c:v>12.9628</c:v>
                </c:pt>
                <c:pt idx="1">
                  <c:v>12.933199999999999</c:v>
                </c:pt>
                <c:pt idx="2">
                  <c:v>12.9041</c:v>
                </c:pt>
                <c:pt idx="3">
                  <c:v>12.8467</c:v>
                </c:pt>
                <c:pt idx="4">
                  <c:v>12.5951</c:v>
                </c:pt>
                <c:pt idx="5">
                  <c:v>12.5899</c:v>
                </c:pt>
                <c:pt idx="6">
                  <c:v>12.4917</c:v>
                </c:pt>
                <c:pt idx="7">
                  <c:v>12.477399999999999</c:v>
                </c:pt>
                <c:pt idx="8">
                  <c:v>12.4963</c:v>
                </c:pt>
                <c:pt idx="9">
                  <c:v>12.4809</c:v>
                </c:pt>
                <c:pt idx="10">
                  <c:v>12.4793</c:v>
                </c:pt>
                <c:pt idx="11">
                  <c:v>12.467700000000001</c:v>
                </c:pt>
                <c:pt idx="12">
                  <c:v>12.448600000000001</c:v>
                </c:pt>
                <c:pt idx="13">
                  <c:v>12.446400000000001</c:v>
                </c:pt>
                <c:pt idx="14">
                  <c:v>12.457599999999999</c:v>
                </c:pt>
                <c:pt idx="15">
                  <c:v>12.468400000000001</c:v>
                </c:pt>
                <c:pt idx="16">
                  <c:v>12.453900000000001</c:v>
                </c:pt>
                <c:pt idx="17">
                  <c:v>12.4322</c:v>
                </c:pt>
                <c:pt idx="18">
                  <c:v>12.434799999999999</c:v>
                </c:pt>
                <c:pt idx="19">
                  <c:v>12.4255</c:v>
                </c:pt>
                <c:pt idx="20">
                  <c:v>12.4489</c:v>
                </c:pt>
                <c:pt idx="21">
                  <c:v>12.4575</c:v>
                </c:pt>
                <c:pt idx="22">
                  <c:v>12.419600000000001</c:v>
                </c:pt>
                <c:pt idx="23">
                  <c:v>12.424099999999999</c:v>
                </c:pt>
                <c:pt idx="24">
                  <c:v>12.4611</c:v>
                </c:pt>
                <c:pt idx="25">
                  <c:v>12.4602</c:v>
                </c:pt>
                <c:pt idx="26">
                  <c:v>12.44</c:v>
                </c:pt>
                <c:pt idx="27">
                  <c:v>12.4468</c:v>
                </c:pt>
                <c:pt idx="28">
                  <c:v>12.4655</c:v>
                </c:pt>
                <c:pt idx="29">
                  <c:v>12.449299999999999</c:v>
                </c:pt>
                <c:pt idx="30">
                  <c:v>12.443899999999999</c:v>
                </c:pt>
                <c:pt idx="31">
                  <c:v>12.487399999999999</c:v>
                </c:pt>
                <c:pt idx="32">
                  <c:v>12.488300000000001</c:v>
                </c:pt>
                <c:pt idx="33">
                  <c:v>12.4918</c:v>
                </c:pt>
                <c:pt idx="34">
                  <c:v>12.5557</c:v>
                </c:pt>
                <c:pt idx="35">
                  <c:v>12.582000000000001</c:v>
                </c:pt>
                <c:pt idx="36">
                  <c:v>12.8323</c:v>
                </c:pt>
                <c:pt idx="37">
                  <c:v>12.835100000000001</c:v>
                </c:pt>
                <c:pt idx="38">
                  <c:v>13.048299999999999</c:v>
                </c:pt>
                <c:pt idx="39">
                  <c:v>13.055</c:v>
                </c:pt>
                <c:pt idx="40">
                  <c:v>12.6617</c:v>
                </c:pt>
                <c:pt idx="41">
                  <c:v>12.635300000000001</c:v>
                </c:pt>
                <c:pt idx="42">
                  <c:v>12.503399999999999</c:v>
                </c:pt>
                <c:pt idx="43">
                  <c:v>12.478</c:v>
                </c:pt>
                <c:pt idx="44">
                  <c:v>12.4316</c:v>
                </c:pt>
                <c:pt idx="45">
                  <c:v>12.459199999999999</c:v>
                </c:pt>
                <c:pt idx="46">
                  <c:v>12.460100000000001</c:v>
                </c:pt>
                <c:pt idx="47">
                  <c:v>12.4123</c:v>
                </c:pt>
                <c:pt idx="48">
                  <c:v>12.448499999999999</c:v>
                </c:pt>
                <c:pt idx="49">
                  <c:v>12.443899999999999</c:v>
                </c:pt>
                <c:pt idx="50">
                  <c:v>12.4901</c:v>
                </c:pt>
                <c:pt idx="51">
                  <c:v>12.448399999999999</c:v>
                </c:pt>
                <c:pt idx="52">
                  <c:v>12.437200000000001</c:v>
                </c:pt>
                <c:pt idx="53">
                  <c:v>12.4437</c:v>
                </c:pt>
                <c:pt idx="54">
                  <c:v>12.4627</c:v>
                </c:pt>
                <c:pt idx="55">
                  <c:v>12.4369</c:v>
                </c:pt>
                <c:pt idx="56">
                  <c:v>12.4161</c:v>
                </c:pt>
                <c:pt idx="57">
                  <c:v>12.423</c:v>
                </c:pt>
                <c:pt idx="58">
                  <c:v>12.457599999999999</c:v>
                </c:pt>
                <c:pt idx="59">
                  <c:v>12.436199999999999</c:v>
                </c:pt>
                <c:pt idx="60">
                  <c:v>12.4476</c:v>
                </c:pt>
                <c:pt idx="61">
                  <c:v>12.465999999999999</c:v>
                </c:pt>
                <c:pt idx="62">
                  <c:v>12.478899999999999</c:v>
                </c:pt>
                <c:pt idx="63">
                  <c:v>12.504</c:v>
                </c:pt>
                <c:pt idx="64">
                  <c:v>12.479100000000001</c:v>
                </c:pt>
                <c:pt idx="65">
                  <c:v>12.498900000000001</c:v>
                </c:pt>
                <c:pt idx="66">
                  <c:v>12.4694</c:v>
                </c:pt>
                <c:pt idx="67">
                  <c:v>12.488899999999999</c:v>
                </c:pt>
                <c:pt idx="68">
                  <c:v>12.4535</c:v>
                </c:pt>
                <c:pt idx="69">
                  <c:v>12.453900000000001</c:v>
                </c:pt>
                <c:pt idx="70">
                  <c:v>12.5783</c:v>
                </c:pt>
                <c:pt idx="71">
                  <c:v>12.586</c:v>
                </c:pt>
                <c:pt idx="72">
                  <c:v>12.723699999999999</c:v>
                </c:pt>
                <c:pt idx="73">
                  <c:v>12.772</c:v>
                </c:pt>
                <c:pt idx="74">
                  <c:v>12.77</c:v>
                </c:pt>
                <c:pt idx="75">
                  <c:v>12.8195</c:v>
                </c:pt>
                <c:pt idx="76">
                  <c:v>13.128399999999999</c:v>
                </c:pt>
                <c:pt idx="77">
                  <c:v>13.113899999999999</c:v>
                </c:pt>
                <c:pt idx="78">
                  <c:v>12.9628</c:v>
                </c:pt>
                <c:pt idx="79">
                  <c:v>12.933199999999999</c:v>
                </c:pt>
                <c:pt idx="80">
                  <c:v>12.9041</c:v>
                </c:pt>
                <c:pt idx="81">
                  <c:v>12.8467</c:v>
                </c:pt>
                <c:pt idx="82">
                  <c:v>12.5951</c:v>
                </c:pt>
                <c:pt idx="83">
                  <c:v>12.5899</c:v>
                </c:pt>
                <c:pt idx="84">
                  <c:v>12.4917</c:v>
                </c:pt>
                <c:pt idx="85">
                  <c:v>12.477399999999999</c:v>
                </c:pt>
                <c:pt idx="86">
                  <c:v>12.4963</c:v>
                </c:pt>
                <c:pt idx="87">
                  <c:v>12.4809</c:v>
                </c:pt>
                <c:pt idx="88">
                  <c:v>12.4793</c:v>
                </c:pt>
                <c:pt idx="89">
                  <c:v>12.467700000000001</c:v>
                </c:pt>
                <c:pt idx="90">
                  <c:v>12.448600000000001</c:v>
                </c:pt>
                <c:pt idx="91">
                  <c:v>12.446400000000001</c:v>
                </c:pt>
                <c:pt idx="92">
                  <c:v>12.457599999999999</c:v>
                </c:pt>
                <c:pt idx="93">
                  <c:v>12.468400000000001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9C-4AA1-B346-14178F596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407704"/>
        <c:axId val="1"/>
      </c:scatterChart>
      <c:valAx>
        <c:axId val="68240770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Phase</a:t>
                </a:r>
              </a:p>
            </c:rich>
          </c:tx>
          <c:layout>
            <c:manualLayout>
              <c:xMode val="edge"/>
              <c:yMode val="edge"/>
              <c:x val="0.53303009105638555"/>
              <c:y val="0.9088145896656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Mag</a:t>
                </a:r>
              </a:p>
            </c:rich>
          </c:tx>
          <c:layout>
            <c:manualLayout>
              <c:xMode val="edge"/>
              <c:yMode val="edge"/>
              <c:x val="3.644646924829157E-2"/>
              <c:y val="0.5136778115501520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407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2038-0674 -- O-C Diagr.
Ephemeris:  51241.892 + 0.5308304 E</a:t>
            </a:r>
          </a:p>
        </c:rich>
      </c:tx>
      <c:layout>
        <c:manualLayout>
          <c:xMode val="edge"/>
          <c:yMode val="edge"/>
          <c:x val="0.25376884422110552"/>
          <c:y val="3.65448504983388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2964824120603"/>
          <c:y val="0.23255851679057568"/>
          <c:w val="0.74874371859296485"/>
          <c:h val="0.59468535007875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D!$H$18:$H$18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D!$H$19:$H$44</c:f>
              <c:numCache>
                <c:formatCode>General</c:formatCode>
                <c:ptCount val="26"/>
                <c:pt idx="0">
                  <c:v>-1.2185999948997051E-3</c:v>
                </c:pt>
                <c:pt idx="1">
                  <c:v>2.1305999980540946E-3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11-40CF-AE01-D1B950A8CE8A}"/>
            </c:ext>
          </c:extLst>
        </c:ser>
        <c:ser>
          <c:idx val="1"/>
          <c:order val="1"/>
          <c:tx>
            <c:strRef>
              <c:f>D!$I$18:$I$18</c:f>
              <c:strCache>
                <c:ptCount val="1"/>
                <c:pt idx="0">
                  <c:v>Marv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D!$I$19:$I$44</c:f>
              <c:numCache>
                <c:formatCode>General</c:formatCode>
                <c:ptCount val="26"/>
                <c:pt idx="2">
                  <c:v>2.1607999951811507E-3</c:v>
                </c:pt>
                <c:pt idx="7">
                  <c:v>1.4189599998644553E-2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11-40CF-AE01-D1B950A8CE8A}"/>
            </c:ext>
          </c:extLst>
        </c:ser>
        <c:ser>
          <c:idx val="2"/>
          <c:order val="2"/>
          <c:tx>
            <c:strRef>
              <c:f>D!$J$18:$J$18</c:f>
              <c:strCache>
                <c:ptCount val="1"/>
                <c:pt idx="0">
                  <c:v>Chuck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D!$J$19:$J$44</c:f>
              <c:numCache>
                <c:formatCode>General</c:formatCode>
                <c:ptCount val="26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11-40CF-AE01-D1B950A8CE8A}"/>
            </c:ext>
          </c:extLst>
        </c:ser>
        <c:ser>
          <c:idx val="3"/>
          <c:order val="3"/>
          <c:tx>
            <c:strRef>
              <c:f>D!$K$18:$K$18</c:f>
              <c:strCache>
                <c:ptCount val="1"/>
                <c:pt idx="0">
                  <c:v>RHN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D!$K$19:$K$44</c:f>
              <c:numCache>
                <c:formatCode>General</c:formatCode>
                <c:ptCount val="26"/>
                <c:pt idx="4">
                  <c:v>1.5943999969749711E-3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11-40CF-AE01-D1B950A8CE8A}"/>
            </c:ext>
          </c:extLst>
        </c:ser>
        <c:ser>
          <c:idx val="4"/>
          <c:order val="4"/>
          <c:tx>
            <c:strRef>
              <c:f>D!$L$18:$L$18</c:f>
              <c:strCache>
                <c:ptCount val="1"/>
                <c:pt idx="0">
                  <c:v>Dan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D!$L$19:$L$44</c:f>
              <c:numCache>
                <c:formatCode>General</c:formatCode>
                <c:ptCount val="26"/>
                <c:pt idx="5">
                  <c:v>-5.5520000023534521E-4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11-40CF-AE01-D1B950A8CE8A}"/>
            </c:ext>
          </c:extLst>
        </c:ser>
        <c:ser>
          <c:idx val="5"/>
          <c:order val="5"/>
          <c:tx>
            <c:strRef>
              <c:f>D!$M$18:$M$18</c:f>
              <c:strCache>
                <c:ptCount val="1"/>
                <c:pt idx="0">
                  <c:v>Fitted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D!$M$19:$M$44</c:f>
              <c:numCache>
                <c:formatCode>General</c:formatCode>
                <c:ptCount val="26"/>
                <c:pt idx="0">
                  <c:v>6.8252473997600278E-4</c:v>
                </c:pt>
                <c:pt idx="1">
                  <c:v>6.8260967375565081E-4</c:v>
                </c:pt>
                <c:pt idx="2">
                  <c:v>6.8578862379390629E-4</c:v>
                </c:pt>
                <c:pt idx="3">
                  <c:v>6.8579555716367349E-4</c:v>
                </c:pt>
                <c:pt idx="4">
                  <c:v>6.8718743114443636E-4</c:v>
                </c:pt>
                <c:pt idx="5">
                  <c:v>6.8809396924149617E-4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11-40CF-AE01-D1B950A8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412744"/>
        <c:axId val="1"/>
      </c:scatterChart>
      <c:valAx>
        <c:axId val="68241274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15075376884424"/>
              <c:y val="0.85049973404487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504984086291539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412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24120603015076"/>
          <c:y val="0.94020073072261312"/>
          <c:w val="0.67587939698492461"/>
          <c:h val="3.9867109634551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323850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F0D7AD1-D462-6203-8799-F30122A1D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390524</xdr:colOff>
      <xdr:row>0</xdr:row>
      <xdr:rowOff>0</xdr:rowOff>
    </xdr:from>
    <xdr:to>
      <xdr:col>28</xdr:col>
      <xdr:colOff>219074</xdr:colOff>
      <xdr:row>18</xdr:row>
      <xdr:rowOff>114300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E72D27C0-CC94-5FF2-512F-B04EDF161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0</xdr:row>
      <xdr:rowOff>0</xdr:rowOff>
    </xdr:from>
    <xdr:to>
      <xdr:col>13</xdr:col>
      <xdr:colOff>638175</xdr:colOff>
      <xdr:row>18</xdr:row>
      <xdr:rowOff>123825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6AA3950C-89BC-A2C4-5C35-29787135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0</xdr:rowOff>
    </xdr:from>
    <xdr:to>
      <xdr:col>14</xdr:col>
      <xdr:colOff>762000</xdr:colOff>
      <xdr:row>17</xdr:row>
      <xdr:rowOff>19050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B6AA3137-0831-338B-7EE0-0577E3F30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92" TargetMode="External"/><Relationship Id="rId13" Type="http://schemas.openxmlformats.org/officeDocument/2006/relationships/hyperlink" Target="http://www.konkoly.hu/cgi-bin/IBVS?5945" TargetMode="External"/><Relationship Id="rId3" Type="http://schemas.openxmlformats.org/officeDocument/2006/relationships/hyperlink" Target="http://www.konkoly.hu/cgi-bin/IBVS?5224" TargetMode="External"/><Relationship Id="rId7" Type="http://schemas.openxmlformats.org/officeDocument/2006/relationships/hyperlink" Target="http://www.konkoly.hu/cgi-bin/IBVS?5592" TargetMode="External"/><Relationship Id="rId12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konkoly.hu/cgi-bin/IBVS?5060" TargetMode="External"/><Relationship Id="rId1" Type="http://schemas.openxmlformats.org/officeDocument/2006/relationships/hyperlink" Target="http://www.konkoly.hu/cgi-bin/IBVS?5060" TargetMode="External"/><Relationship Id="rId6" Type="http://schemas.openxmlformats.org/officeDocument/2006/relationships/hyperlink" Target="http://www.konkoly.hu/cgi-bin/IBVS?5592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konkoly.hu/cgi-bin/IBVS?5493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875" TargetMode="External"/><Relationship Id="rId4" Type="http://schemas.openxmlformats.org/officeDocument/2006/relationships/hyperlink" Target="http://www.konkoly.hu/cgi-bin/IBVS?5493" TargetMode="External"/><Relationship Id="rId9" Type="http://schemas.openxmlformats.org/officeDocument/2006/relationships/hyperlink" Target="http://www.konkoly.hu/cgi-bin/IBVS?5592" TargetMode="External"/><Relationship Id="rId14" Type="http://schemas.openxmlformats.org/officeDocument/2006/relationships/hyperlink" Target="http://www.konkoly.hu/cgi-bin/IBVS?59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0"/>
  <sheetViews>
    <sheetView tabSelected="1" workbookViewId="0">
      <pane xSplit="15" ySplit="22" topLeftCell="P53" activePane="bottomRight" state="frozen"/>
      <selection pane="topRight" activeCell="P1" sqref="P1"/>
      <selection pane="bottomLeft" activeCell="A23" sqref="A23"/>
      <selection pane="bottomRight" activeCell="F4" sqref="F4"/>
    </sheetView>
  </sheetViews>
  <sheetFormatPr defaultRowHeight="12.75" x14ac:dyDescent="0.2"/>
  <cols>
    <col min="1" max="1" width="14.85546875" style="14" customWidth="1"/>
    <col min="2" max="2" width="4.85546875" style="14" customWidth="1"/>
    <col min="3" max="3" width="13.28515625" style="14" customWidth="1"/>
    <col min="4" max="4" width="10" style="14" customWidth="1"/>
    <col min="5" max="5" width="12.28515625" style="14" customWidth="1"/>
    <col min="6" max="6" width="15.7109375" style="14" customWidth="1"/>
    <col min="7" max="7" width="9.5703125" style="14" customWidth="1"/>
    <col min="8" max="8" width="9.140625" style="14"/>
    <col min="9" max="15" width="7.140625" style="14" customWidth="1"/>
    <col min="16" max="16" width="9.140625" style="14"/>
    <col min="17" max="17" width="10.42578125" style="14" customWidth="1"/>
    <col min="18" max="18" width="10.7109375" style="18" customWidth="1"/>
    <col min="19" max="19" width="12.42578125" style="14" bestFit="1" customWidth="1"/>
    <col min="20" max="16384" width="9.140625" style="14"/>
  </cols>
  <sheetData>
    <row r="1" spans="1:23" ht="20.25" x14ac:dyDescent="0.3">
      <c r="A1" s="41" t="s">
        <v>85</v>
      </c>
      <c r="C1" s="37"/>
      <c r="E1" s="14" t="s">
        <v>4</v>
      </c>
    </row>
    <row r="2" spans="1:23" x14ac:dyDescent="0.2">
      <c r="A2" s="24" t="s">
        <v>62</v>
      </c>
      <c r="B2" s="59" t="s">
        <v>93</v>
      </c>
      <c r="C2" s="31"/>
      <c r="W2" s="15"/>
    </row>
    <row r="3" spans="1:23" ht="13.5" thickBot="1" x14ac:dyDescent="0.25">
      <c r="A3" s="24"/>
      <c r="D3" s="23"/>
      <c r="W3" s="15"/>
    </row>
    <row r="4" spans="1:23" ht="13.5" thickBot="1" x14ac:dyDescent="0.25">
      <c r="A4" s="26" t="s">
        <v>63</v>
      </c>
      <c r="B4" s="21"/>
      <c r="C4" s="35" t="s">
        <v>81</v>
      </c>
      <c r="D4" s="36" t="s">
        <v>81</v>
      </c>
      <c r="E4" s="22"/>
      <c r="W4" s="15"/>
    </row>
    <row r="5" spans="1:23" x14ac:dyDescent="0.2">
      <c r="A5" s="24"/>
      <c r="C5" s="15"/>
      <c r="D5" s="15"/>
      <c r="W5" s="15"/>
    </row>
    <row r="6" spans="1:23" x14ac:dyDescent="0.2">
      <c r="A6" s="26" t="s">
        <v>64</v>
      </c>
      <c r="C6" s="14" t="s">
        <v>28</v>
      </c>
      <c r="D6" s="14" t="s">
        <v>29</v>
      </c>
      <c r="F6" s="14" t="s">
        <v>30</v>
      </c>
      <c r="G6" s="14" t="s">
        <v>26</v>
      </c>
      <c r="H6" s="14" t="s">
        <v>5</v>
      </c>
      <c r="I6" s="14" t="s">
        <v>37</v>
      </c>
      <c r="W6" s="15"/>
    </row>
    <row r="7" spans="1:23" x14ac:dyDescent="0.2">
      <c r="A7" s="24" t="s">
        <v>12</v>
      </c>
      <c r="C7" s="14">
        <v>52160.758999999998</v>
      </c>
      <c r="D7" s="14">
        <v>52155.718099999998</v>
      </c>
      <c r="F7" s="14">
        <v>51241.9</v>
      </c>
      <c r="G7" s="14">
        <v>51821.56</v>
      </c>
      <c r="H7" s="14">
        <v>51776.7045</v>
      </c>
      <c r="I7" s="14">
        <v>51241.9</v>
      </c>
      <c r="W7" s="15"/>
    </row>
    <row r="8" spans="1:23" x14ac:dyDescent="0.2">
      <c r="A8" s="24" t="s">
        <v>38</v>
      </c>
      <c r="C8" s="14">
        <v>0.53082324000000003</v>
      </c>
      <c r="D8" s="14">
        <v>0.53083031000000003</v>
      </c>
      <c r="F8" s="14">
        <v>0.53073999999999999</v>
      </c>
      <c r="G8" s="14">
        <v>0.26541700000000001</v>
      </c>
      <c r="H8" s="14">
        <v>0.26536999999999999</v>
      </c>
      <c r="I8" s="14">
        <v>0.53073999999999999</v>
      </c>
      <c r="W8" s="15"/>
    </row>
    <row r="9" spans="1:23" x14ac:dyDescent="0.2">
      <c r="A9" s="51" t="s">
        <v>86</v>
      </c>
      <c r="B9" s="24"/>
      <c r="C9" s="52">
        <v>-9.5</v>
      </c>
      <c r="D9" s="24" t="s">
        <v>87</v>
      </c>
      <c r="E9" s="24"/>
      <c r="F9" s="24"/>
      <c r="G9" s="24"/>
      <c r="W9" s="15"/>
    </row>
    <row r="10" spans="1:23" ht="13.5" thickBot="1" x14ac:dyDescent="0.25">
      <c r="A10" s="24"/>
      <c r="B10" s="24"/>
      <c r="C10" s="28" t="s">
        <v>69</v>
      </c>
      <c r="D10" s="28" t="s">
        <v>70</v>
      </c>
      <c r="E10" s="24"/>
      <c r="F10" s="24"/>
      <c r="G10" s="24"/>
      <c r="W10" s="15"/>
    </row>
    <row r="11" spans="1:23" x14ac:dyDescent="0.2">
      <c r="A11" s="24" t="s">
        <v>65</v>
      </c>
      <c r="B11" s="24"/>
      <c r="C11" s="53">
        <f ca="1">INTERCEPT(INDIRECT($G$11):G991,INDIRECT($F$11):F991)</f>
        <v>1.797134881738811E-3</v>
      </c>
      <c r="D11" s="29"/>
      <c r="E11" s="24"/>
      <c r="F11" s="54" t="str">
        <f>"F"&amp;E19</f>
        <v>F46</v>
      </c>
      <c r="G11" s="53" t="str">
        <f>"G"&amp;E19</f>
        <v>G46</v>
      </c>
      <c r="W11" s="15"/>
    </row>
    <row r="12" spans="1:23" x14ac:dyDescent="0.2">
      <c r="A12" s="24" t="s">
        <v>66</v>
      </c>
      <c r="B12" s="24"/>
      <c r="C12" s="53">
        <f ca="1">SLOPE(INDIRECT($G$11):G991,INDIRECT($F$11):F991)</f>
        <v>2.8065882737387509E-6</v>
      </c>
      <c r="D12" s="29"/>
      <c r="E12" s="104" t="s">
        <v>178</v>
      </c>
      <c r="F12" s="109" t="s">
        <v>181</v>
      </c>
      <c r="G12" s="24"/>
      <c r="W12" s="15"/>
    </row>
    <row r="13" spans="1:23" x14ac:dyDescent="0.2">
      <c r="A13" s="24" t="s">
        <v>67</v>
      </c>
      <c r="B13" s="24"/>
      <c r="C13" s="29" t="s">
        <v>33</v>
      </c>
      <c r="D13" s="55" t="s">
        <v>98</v>
      </c>
      <c r="E13" s="101" t="s">
        <v>98</v>
      </c>
      <c r="F13" s="105">
        <v>1</v>
      </c>
      <c r="G13" s="24"/>
      <c r="W13" s="15"/>
    </row>
    <row r="14" spans="1:23" x14ac:dyDescent="0.2">
      <c r="A14" s="24"/>
      <c r="B14" s="24"/>
      <c r="C14" s="24"/>
      <c r="D14" s="55" t="s">
        <v>88</v>
      </c>
      <c r="E14" s="101" t="s">
        <v>88</v>
      </c>
      <c r="F14" s="106">
        <f ca="1">NOW()+15018.5+$C$9/24</f>
        <v>60680.784734259258</v>
      </c>
      <c r="G14" s="24"/>
      <c r="W14" s="15"/>
    </row>
    <row r="15" spans="1:23" x14ac:dyDescent="0.2">
      <c r="A15" s="27" t="s">
        <v>68</v>
      </c>
      <c r="B15" s="24"/>
      <c r="C15" s="39">
        <f ca="1">(C7+C11)+(C8+C12)*INT(MAX(F21:F3532))</f>
        <v>60457.571905309596</v>
      </c>
      <c r="D15" s="55" t="s">
        <v>99</v>
      </c>
      <c r="E15" s="101" t="s">
        <v>99</v>
      </c>
      <c r="F15" s="106">
        <f ca="1">ROUND(2*($F$14-$C$7)/$C$8,0)/2+$F$13</f>
        <v>16051.5</v>
      </c>
      <c r="G15" s="24"/>
      <c r="W15" s="15"/>
    </row>
    <row r="16" spans="1:23" x14ac:dyDescent="0.2">
      <c r="A16" s="26" t="s">
        <v>35</v>
      </c>
      <c r="B16" s="24"/>
      <c r="C16" s="40">
        <f ca="1">+C8+C12</f>
        <v>0.53082604658827381</v>
      </c>
      <c r="D16" s="55" t="s">
        <v>89</v>
      </c>
      <c r="E16" s="101" t="s">
        <v>89</v>
      </c>
      <c r="F16" s="106">
        <f ca="1">ROUND(2*($F$14-$C$15)/$C$16,0)/2+$F$13</f>
        <v>421.5</v>
      </c>
      <c r="G16" s="24"/>
      <c r="W16" s="15"/>
    </row>
    <row r="17" spans="1:23" ht="13.5" thickBot="1" x14ac:dyDescent="0.25">
      <c r="A17" s="55" t="s">
        <v>90</v>
      </c>
      <c r="B17" s="24"/>
      <c r="C17" s="24">
        <f>COUNT(C21:C2190)</f>
        <v>48</v>
      </c>
      <c r="D17" s="55" t="s">
        <v>91</v>
      </c>
      <c r="E17" s="102" t="s">
        <v>179</v>
      </c>
      <c r="F17" s="107">
        <f ca="1">+$C$15+$C$16*$F$16-15018.5-$C$9/24</f>
        <v>45663.210917279888</v>
      </c>
      <c r="G17" s="24"/>
      <c r="W17" s="15"/>
    </row>
    <row r="18" spans="1:23" ht="14.25" thickTop="1" thickBot="1" x14ac:dyDescent="0.25">
      <c r="A18" s="26" t="s">
        <v>34</v>
      </c>
      <c r="B18" s="24"/>
      <c r="C18" s="56">
        <f ca="1">+C15</f>
        <v>60457.571905309596</v>
      </c>
      <c r="D18" s="100">
        <f ca="1">+C16</f>
        <v>0.53082604658827381</v>
      </c>
      <c r="E18" s="103" t="s">
        <v>180</v>
      </c>
      <c r="F18" s="108">
        <f ca="1">+($C$15+$C$16*$F$16)-($C$16/2)-15018.5-$C$9/24</f>
        <v>45662.945504256597</v>
      </c>
      <c r="G18" s="24"/>
      <c r="W18" s="15"/>
    </row>
    <row r="19" spans="1:23" ht="13.5" thickTop="1" x14ac:dyDescent="0.2">
      <c r="A19" s="57" t="s">
        <v>92</v>
      </c>
      <c r="B19" s="24"/>
      <c r="C19" s="24"/>
      <c r="D19" s="24"/>
      <c r="E19" s="58">
        <v>46</v>
      </c>
      <c r="F19" s="24"/>
      <c r="G19" s="24"/>
      <c r="I19" s="14" t="s">
        <v>58</v>
      </c>
      <c r="J19" s="14" t="s">
        <v>59</v>
      </c>
      <c r="K19" s="14" t="s">
        <v>60</v>
      </c>
      <c r="W19" s="15"/>
    </row>
    <row r="20" spans="1:23" ht="13.5" thickBot="1" x14ac:dyDescent="0.25">
      <c r="A20" s="16" t="s">
        <v>52</v>
      </c>
      <c r="B20" s="16" t="s">
        <v>55</v>
      </c>
      <c r="C20" s="16" t="s">
        <v>53</v>
      </c>
      <c r="D20" s="16" t="s">
        <v>13</v>
      </c>
      <c r="E20" s="16" t="s">
        <v>32</v>
      </c>
      <c r="F20" s="16" t="s">
        <v>31</v>
      </c>
      <c r="G20" s="16" t="s">
        <v>36</v>
      </c>
      <c r="H20" s="17" t="s">
        <v>39</v>
      </c>
      <c r="I20" s="17" t="s">
        <v>46</v>
      </c>
      <c r="J20" s="17" t="s">
        <v>105</v>
      </c>
      <c r="K20" s="17" t="s">
        <v>76</v>
      </c>
      <c r="L20" s="17" t="s">
        <v>78</v>
      </c>
      <c r="M20" s="17" t="s">
        <v>82</v>
      </c>
      <c r="N20" s="17" t="s">
        <v>84</v>
      </c>
      <c r="O20" s="17" t="s">
        <v>80</v>
      </c>
      <c r="P20" s="17" t="s">
        <v>71</v>
      </c>
      <c r="Q20" s="16" t="s">
        <v>72</v>
      </c>
      <c r="R20" s="19" t="s">
        <v>10</v>
      </c>
      <c r="S20" s="70" t="s">
        <v>96</v>
      </c>
      <c r="W20" s="15"/>
    </row>
    <row r="21" spans="1:23" x14ac:dyDescent="0.2">
      <c r="A21" s="15" t="s">
        <v>40</v>
      </c>
      <c r="B21" s="60" t="s">
        <v>18</v>
      </c>
      <c r="C21" s="42">
        <v>43669.703000000001</v>
      </c>
      <c r="D21" s="43"/>
      <c r="E21" s="15">
        <f t="shared" ref="E21:E26" si="0">(C21-C$7)/C$8</f>
        <v>-15996.014040379989</v>
      </c>
      <c r="F21" s="15">
        <v>-15996</v>
      </c>
      <c r="G21" s="15">
        <f t="shared" ref="G21:G26" si="1">C21-(C$7+C$8*F21)</f>
        <v>-7.4529599951347336E-3</v>
      </c>
      <c r="I21" s="15"/>
      <c r="J21" s="15"/>
      <c r="K21" s="15"/>
      <c r="L21" s="15"/>
      <c r="M21" s="15"/>
      <c r="N21" s="15"/>
      <c r="O21" s="15"/>
      <c r="P21" s="15"/>
      <c r="R21" s="20">
        <f t="shared" ref="R21:R26" si="2">C21-15018.5</f>
        <v>28651.203000000001</v>
      </c>
      <c r="S21" s="69">
        <f t="shared" ref="S21:S39" si="3">G21</f>
        <v>-7.4529599951347336E-3</v>
      </c>
      <c r="W21" s="15"/>
    </row>
    <row r="22" spans="1:23" x14ac:dyDescent="0.2">
      <c r="A22" s="14" t="s">
        <v>40</v>
      </c>
      <c r="B22" s="61" t="s">
        <v>18</v>
      </c>
      <c r="C22" s="44">
        <v>45200.574000000001</v>
      </c>
      <c r="D22" s="33"/>
      <c r="E22" s="14">
        <f t="shared" si="0"/>
        <v>-13112.057791591787</v>
      </c>
      <c r="F22" s="14">
        <v>-13112</v>
      </c>
      <c r="G22" s="14">
        <f t="shared" si="1"/>
        <v>-3.0677119997562841E-2</v>
      </c>
      <c r="Q22" s="15"/>
      <c r="R22" s="18">
        <f t="shared" si="2"/>
        <v>30182.074000000001</v>
      </c>
      <c r="S22" s="25">
        <f t="shared" si="3"/>
        <v>-3.0677119997562841E-2</v>
      </c>
      <c r="W22" s="15"/>
    </row>
    <row r="23" spans="1:23" x14ac:dyDescent="0.2">
      <c r="A23" s="14" t="s">
        <v>40</v>
      </c>
      <c r="B23" s="61" t="s">
        <v>20</v>
      </c>
      <c r="C23" s="44">
        <v>45374.911</v>
      </c>
      <c r="D23" s="33"/>
      <c r="E23" s="14">
        <f t="shared" si="0"/>
        <v>-12783.630196748729</v>
      </c>
      <c r="F23" s="14">
        <v>-12783.5</v>
      </c>
      <c r="G23" s="14">
        <f t="shared" si="1"/>
        <v>-6.9111459997657221E-2</v>
      </c>
      <c r="Q23" s="15"/>
      <c r="R23" s="18">
        <f t="shared" si="2"/>
        <v>30356.411</v>
      </c>
      <c r="S23" s="25">
        <f t="shared" si="3"/>
        <v>-6.9111459997657221E-2</v>
      </c>
      <c r="W23" s="15"/>
    </row>
    <row r="24" spans="1:23" x14ac:dyDescent="0.2">
      <c r="A24" s="14" t="s">
        <v>40</v>
      </c>
      <c r="B24" s="61" t="s">
        <v>18</v>
      </c>
      <c r="C24" s="44">
        <v>45486.682999999997</v>
      </c>
      <c r="D24" s="33"/>
      <c r="E24" s="14">
        <f t="shared" si="0"/>
        <v>-12573.066695422003</v>
      </c>
      <c r="F24" s="14">
        <v>-12573</v>
      </c>
      <c r="G24" s="14">
        <f t="shared" si="1"/>
        <v>-3.540348000387894E-2</v>
      </c>
      <c r="Q24" s="15"/>
      <c r="R24" s="18">
        <f t="shared" si="2"/>
        <v>30468.182999999997</v>
      </c>
      <c r="S24" s="25">
        <f t="shared" si="3"/>
        <v>-3.540348000387894E-2</v>
      </c>
      <c r="W24" s="15"/>
    </row>
    <row r="25" spans="1:23" x14ac:dyDescent="0.2">
      <c r="A25" s="14" t="s">
        <v>40</v>
      </c>
      <c r="B25" s="61" t="s">
        <v>20</v>
      </c>
      <c r="C25" s="44">
        <v>45711.915000000001</v>
      </c>
      <c r="D25" s="33"/>
      <c r="E25" s="14">
        <f t="shared" si="0"/>
        <v>-12148.759726495768</v>
      </c>
      <c r="F25" s="14">
        <v>-12148.5</v>
      </c>
      <c r="G25" s="14">
        <f t="shared" si="1"/>
        <v>-0.13786885999434162</v>
      </c>
      <c r="Q25" s="15"/>
      <c r="R25" s="18">
        <f t="shared" si="2"/>
        <v>30693.415000000001</v>
      </c>
      <c r="S25" s="25">
        <f t="shared" si="3"/>
        <v>-0.13786885999434162</v>
      </c>
      <c r="W25" s="15"/>
    </row>
    <row r="26" spans="1:23" x14ac:dyDescent="0.2">
      <c r="A26" s="14" t="s">
        <v>40</v>
      </c>
      <c r="B26" s="61" t="s">
        <v>18</v>
      </c>
      <c r="C26" s="44">
        <v>45731.928</v>
      </c>
      <c r="D26" s="33"/>
      <c r="E26" s="14">
        <f t="shared" si="0"/>
        <v>-12111.057910727492</v>
      </c>
      <c r="F26" s="14">
        <v>-12111</v>
      </c>
      <c r="G26" s="14">
        <f t="shared" si="1"/>
        <v>-3.0740360001800582E-2</v>
      </c>
      <c r="Q26" s="15"/>
      <c r="R26" s="18">
        <f t="shared" si="2"/>
        <v>30713.428</v>
      </c>
      <c r="S26" s="25">
        <f t="shared" si="3"/>
        <v>-3.0740360001800582E-2</v>
      </c>
      <c r="W26" s="15"/>
    </row>
    <row r="27" spans="1:23" x14ac:dyDescent="0.2">
      <c r="A27" s="14" t="s">
        <v>40</v>
      </c>
      <c r="B27" s="61" t="s">
        <v>20</v>
      </c>
      <c r="C27" s="44">
        <v>45869.652999999998</v>
      </c>
      <c r="D27" s="33"/>
      <c r="E27" s="14">
        <f t="shared" ref="E27:E51" si="4">(C27-C$7)/C$8</f>
        <v>-11851.602427956996</v>
      </c>
      <c r="F27" s="14">
        <v>-11851.5</v>
      </c>
      <c r="G27" s="14">
        <f t="shared" ref="G27:G43" si="5">C27-(C$7+C$8*F27)</f>
        <v>-5.4371140002331231E-2</v>
      </c>
      <c r="Q27" s="15"/>
      <c r="R27" s="18">
        <f t="shared" ref="R27:R51" si="6">C27-15018.5</f>
        <v>30851.152999999998</v>
      </c>
      <c r="S27" s="25">
        <f t="shared" si="3"/>
        <v>-5.4371140002331231E-2</v>
      </c>
      <c r="W27" s="15"/>
    </row>
    <row r="28" spans="1:23" x14ac:dyDescent="0.2">
      <c r="A28" s="14" t="s">
        <v>40</v>
      </c>
      <c r="B28" s="61" t="s">
        <v>20</v>
      </c>
      <c r="C28" s="44">
        <v>45879.650999999998</v>
      </c>
      <c r="D28" s="33"/>
      <c r="E28" s="14">
        <f t="shared" si="4"/>
        <v>-11832.767532936199</v>
      </c>
      <c r="F28" s="14">
        <v>-11832.5</v>
      </c>
      <c r="G28" s="14">
        <f t="shared" si="5"/>
        <v>-0.14201270000194199</v>
      </c>
      <c r="Q28" s="15"/>
      <c r="R28" s="18">
        <f t="shared" si="6"/>
        <v>30861.150999999998</v>
      </c>
      <c r="S28" s="25">
        <f t="shared" si="3"/>
        <v>-0.14201270000194199</v>
      </c>
      <c r="W28" s="15"/>
    </row>
    <row r="29" spans="1:23" x14ac:dyDescent="0.2">
      <c r="A29" s="14" t="s">
        <v>40</v>
      </c>
      <c r="B29" s="61" t="s">
        <v>20</v>
      </c>
      <c r="C29" s="44">
        <v>45961.51</v>
      </c>
      <c r="D29" s="33"/>
      <c r="E29" s="14">
        <f t="shared" si="4"/>
        <v>-11678.556123503553</v>
      </c>
      <c r="F29" s="14">
        <v>-11678.5</v>
      </c>
      <c r="G29" s="14">
        <f t="shared" si="5"/>
        <v>-2.9791659995680675E-2</v>
      </c>
      <c r="Q29" s="15"/>
      <c r="R29" s="18">
        <f t="shared" si="6"/>
        <v>30943.010000000002</v>
      </c>
      <c r="S29" s="25">
        <f t="shared" si="3"/>
        <v>-2.9791659995680675E-2</v>
      </c>
      <c r="W29" s="15"/>
    </row>
    <row r="30" spans="1:23" x14ac:dyDescent="0.2">
      <c r="A30" s="14" t="s">
        <v>40</v>
      </c>
      <c r="B30" s="61" t="s">
        <v>20</v>
      </c>
      <c r="C30" s="44">
        <v>46172.764000000003</v>
      </c>
      <c r="D30" s="33"/>
      <c r="E30" s="14">
        <f t="shared" si="4"/>
        <v>-11280.581837373953</v>
      </c>
      <c r="F30" s="14">
        <v>-11280.5</v>
      </c>
      <c r="G30" s="14">
        <f t="shared" si="5"/>
        <v>-4.3441179994260892E-2</v>
      </c>
      <c r="Q30" s="15"/>
      <c r="R30" s="18">
        <f t="shared" si="6"/>
        <v>31154.264000000003</v>
      </c>
      <c r="S30" s="25">
        <f t="shared" si="3"/>
        <v>-4.3441179994260892E-2</v>
      </c>
      <c r="W30" s="15"/>
    </row>
    <row r="31" spans="1:23" x14ac:dyDescent="0.2">
      <c r="A31" s="14" t="s">
        <v>40</v>
      </c>
      <c r="B31" s="61" t="s">
        <v>18</v>
      </c>
      <c r="C31" s="44">
        <v>46235.699000000001</v>
      </c>
      <c r="D31" s="33"/>
      <c r="E31" s="14">
        <f t="shared" si="4"/>
        <v>-11162.020713335756</v>
      </c>
      <c r="F31" s="14">
        <v>-11162</v>
      </c>
      <c r="G31" s="14">
        <f t="shared" si="5"/>
        <v>-1.0995119999279268E-2</v>
      </c>
      <c r="Q31" s="15"/>
      <c r="R31" s="18">
        <f t="shared" si="6"/>
        <v>31217.199000000001</v>
      </c>
      <c r="S31" s="25">
        <f t="shared" si="3"/>
        <v>-1.0995119999279268E-2</v>
      </c>
      <c r="W31" s="15"/>
    </row>
    <row r="32" spans="1:23" x14ac:dyDescent="0.2">
      <c r="A32" s="14" t="s">
        <v>40</v>
      </c>
      <c r="B32" s="61" t="s">
        <v>18</v>
      </c>
      <c r="C32" s="44">
        <v>46260.675999999999</v>
      </c>
      <c r="D32" s="33"/>
      <c r="E32" s="14">
        <f t="shared" si="4"/>
        <v>-11114.967385376718</v>
      </c>
      <c r="F32" s="14">
        <v>-11115</v>
      </c>
      <c r="G32" s="14">
        <f t="shared" si="5"/>
        <v>1.7312600000877865E-2</v>
      </c>
      <c r="Q32" s="15"/>
      <c r="R32" s="18">
        <f t="shared" si="6"/>
        <v>31242.175999999999</v>
      </c>
      <c r="S32" s="25">
        <f t="shared" si="3"/>
        <v>1.7312600000877865E-2</v>
      </c>
      <c r="W32" s="15"/>
    </row>
    <row r="33" spans="1:23" x14ac:dyDescent="0.2">
      <c r="A33" s="14" t="s">
        <v>40</v>
      </c>
      <c r="B33" s="61" t="s">
        <v>18</v>
      </c>
      <c r="C33" s="44">
        <v>46470.921000000002</v>
      </c>
      <c r="D33" s="33"/>
      <c r="E33" s="14">
        <f t="shared" si="4"/>
        <v>-10718.893920318929</v>
      </c>
      <c r="F33" s="14">
        <v>-10719</v>
      </c>
      <c r="G33" s="14">
        <f t="shared" si="5"/>
        <v>5.6309560008230619E-2</v>
      </c>
      <c r="Q33" s="15"/>
      <c r="R33" s="18">
        <f t="shared" si="6"/>
        <v>31452.421000000002</v>
      </c>
      <c r="S33" s="25">
        <f t="shared" si="3"/>
        <v>5.6309560008230619E-2</v>
      </c>
      <c r="W33" s="15"/>
    </row>
    <row r="34" spans="1:23" x14ac:dyDescent="0.2">
      <c r="A34" s="14" t="s">
        <v>40</v>
      </c>
      <c r="B34" s="61" t="s">
        <v>18</v>
      </c>
      <c r="C34" s="44">
        <v>46495.830999999998</v>
      </c>
      <c r="D34" s="33"/>
      <c r="E34" s="14">
        <f t="shared" si="4"/>
        <v>-10671.966811400343</v>
      </c>
      <c r="F34" s="14">
        <v>-10672</v>
      </c>
      <c r="G34" s="14">
        <f t="shared" si="5"/>
        <v>1.7617279998376034E-2</v>
      </c>
      <c r="Q34" s="15"/>
      <c r="R34" s="18">
        <f t="shared" si="6"/>
        <v>31477.330999999998</v>
      </c>
      <c r="S34" s="25">
        <f t="shared" si="3"/>
        <v>1.7617279998376034E-2</v>
      </c>
      <c r="W34" s="15"/>
    </row>
    <row r="35" spans="1:23" x14ac:dyDescent="0.2">
      <c r="A35" s="14" t="s">
        <v>40</v>
      </c>
      <c r="B35" s="61" t="s">
        <v>18</v>
      </c>
      <c r="C35" s="44">
        <v>46610.654999999999</v>
      </c>
      <c r="D35" s="33"/>
      <c r="E35" s="14">
        <f t="shared" si="4"/>
        <v>-10455.653750201289</v>
      </c>
      <c r="F35" s="14">
        <v>-10455.5</v>
      </c>
      <c r="G35" s="14">
        <f t="shared" si="5"/>
        <v>-8.1614180002361536E-2</v>
      </c>
      <c r="Q35" s="15"/>
      <c r="R35" s="18">
        <f t="shared" si="6"/>
        <v>31592.154999999999</v>
      </c>
      <c r="S35" s="25">
        <f t="shared" si="3"/>
        <v>-8.1614180002361536E-2</v>
      </c>
      <c r="W35" s="15"/>
    </row>
    <row r="36" spans="1:23" x14ac:dyDescent="0.2">
      <c r="A36" s="14" t="s">
        <v>40</v>
      </c>
      <c r="B36" s="61" t="s">
        <v>18</v>
      </c>
      <c r="C36" s="44">
        <v>46824.92</v>
      </c>
      <c r="D36" s="33"/>
      <c r="E36" s="14">
        <f t="shared" si="4"/>
        <v>-10052.00714271666</v>
      </c>
      <c r="F36" s="14">
        <v>-10052</v>
      </c>
      <c r="G36" s="14">
        <f t="shared" si="5"/>
        <v>-3.7915200009592809E-3</v>
      </c>
      <c r="Q36" s="15"/>
      <c r="R36" s="18">
        <f t="shared" si="6"/>
        <v>31806.42</v>
      </c>
      <c r="S36" s="25">
        <f t="shared" si="3"/>
        <v>-3.7915200009592809E-3</v>
      </c>
      <c r="W36" s="15"/>
    </row>
    <row r="37" spans="1:23" x14ac:dyDescent="0.2">
      <c r="A37" s="14" t="s">
        <v>40</v>
      </c>
      <c r="B37" s="62" t="s">
        <v>18</v>
      </c>
      <c r="C37" s="44">
        <v>46850.874000000003</v>
      </c>
      <c r="D37" s="33"/>
      <c r="E37" s="14">
        <f t="shared" si="4"/>
        <v>-10003.113277406608</v>
      </c>
      <c r="F37" s="14">
        <v>-10003</v>
      </c>
      <c r="G37" s="14">
        <f t="shared" si="5"/>
        <v>-6.0130279991426505E-2</v>
      </c>
      <c r="Q37" s="15"/>
      <c r="R37" s="18">
        <f t="shared" si="6"/>
        <v>31832.374000000003</v>
      </c>
      <c r="S37" s="25">
        <f t="shared" si="3"/>
        <v>-6.0130279991426505E-2</v>
      </c>
      <c r="W37" s="15"/>
    </row>
    <row r="38" spans="1:23" x14ac:dyDescent="0.2">
      <c r="A38" s="14" t="s">
        <v>40</v>
      </c>
      <c r="B38" s="62" t="s">
        <v>20</v>
      </c>
      <c r="C38" s="44">
        <v>47022.578999999998</v>
      </c>
      <c r="D38" s="33"/>
      <c r="E38" s="14">
        <f t="shared" si="4"/>
        <v>-9679.6440186002401</v>
      </c>
      <c r="F38" s="14">
        <v>-9679.5</v>
      </c>
      <c r="G38" s="14">
        <f t="shared" si="5"/>
        <v>-7.6448419997177552E-2</v>
      </c>
      <c r="Q38" s="15"/>
      <c r="R38" s="18">
        <f t="shared" si="6"/>
        <v>32004.078999999998</v>
      </c>
      <c r="S38" s="25">
        <f t="shared" si="3"/>
        <v>-7.6448419997177552E-2</v>
      </c>
    </row>
    <row r="39" spans="1:23" x14ac:dyDescent="0.2">
      <c r="A39" s="14" t="s">
        <v>40</v>
      </c>
      <c r="B39" s="61" t="s">
        <v>18</v>
      </c>
      <c r="C39" s="44">
        <v>47269.762999999999</v>
      </c>
      <c r="D39" s="33"/>
      <c r="E39" s="14">
        <f t="shared" si="4"/>
        <v>-9213.982417197858</v>
      </c>
      <c r="F39" s="14">
        <v>-9214</v>
      </c>
      <c r="G39" s="14">
        <f t="shared" si="5"/>
        <v>9.3333600016194396E-3</v>
      </c>
      <c r="Q39" s="15"/>
      <c r="R39" s="18">
        <f t="shared" si="6"/>
        <v>32251.262999999999</v>
      </c>
      <c r="S39" s="25">
        <f t="shared" si="3"/>
        <v>9.3333600016194396E-3</v>
      </c>
    </row>
    <row r="40" spans="1:23" x14ac:dyDescent="0.2">
      <c r="A40" s="14" t="s">
        <v>46</v>
      </c>
      <c r="B40" s="61" t="s">
        <v>18</v>
      </c>
      <c r="C40" s="33">
        <v>51275.864799000003</v>
      </c>
      <c r="D40" s="33"/>
      <c r="E40" s="14">
        <f t="shared" si="4"/>
        <v>-1667.0223425033075</v>
      </c>
      <c r="F40" s="14">
        <v>-1667</v>
      </c>
      <c r="G40" s="14">
        <f t="shared" si="5"/>
        <v>-1.1859919992275536E-2</v>
      </c>
      <c r="I40" s="14">
        <f>G40</f>
        <v>-1.1859919992275536E-2</v>
      </c>
      <c r="Q40" s="15"/>
      <c r="R40" s="18">
        <f t="shared" si="6"/>
        <v>36257.364799000003</v>
      </c>
      <c r="T40" s="30"/>
    </row>
    <row r="41" spans="1:23" x14ac:dyDescent="0.2">
      <c r="A41" s="14" t="s">
        <v>79</v>
      </c>
      <c r="B41" s="61" t="s">
        <v>18</v>
      </c>
      <c r="C41" s="33">
        <v>51275.8724</v>
      </c>
      <c r="D41" s="33">
        <v>6.9999999999999999E-4</v>
      </c>
      <c r="E41" s="14">
        <f t="shared" si="4"/>
        <v>-1667.0080232357534</v>
      </c>
      <c r="F41" s="34">
        <f>ROUND(2*E41,0)/2</f>
        <v>-1667</v>
      </c>
      <c r="G41" s="14">
        <f t="shared" si="5"/>
        <v>-4.2589199947542511E-3</v>
      </c>
      <c r="O41" s="14">
        <f>G41</f>
        <v>-4.2589199947542511E-3</v>
      </c>
      <c r="Q41" s="15"/>
      <c r="R41" s="18">
        <f t="shared" si="6"/>
        <v>36257.3724</v>
      </c>
    </row>
    <row r="42" spans="1:23" x14ac:dyDescent="0.2">
      <c r="A42" s="14" t="s">
        <v>46</v>
      </c>
      <c r="B42" s="61" t="s">
        <v>20</v>
      </c>
      <c r="C42" s="33">
        <v>51288.873492999999</v>
      </c>
      <c r="D42" s="33"/>
      <c r="E42" s="14">
        <f t="shared" si="4"/>
        <v>-1642.515702590563</v>
      </c>
      <c r="F42" s="14">
        <v>-1642.5</v>
      </c>
      <c r="G42" s="14">
        <f t="shared" si="5"/>
        <v>-8.3353000009083189E-3</v>
      </c>
      <c r="I42" s="14">
        <f>G42</f>
        <v>-8.3353000009083189E-3</v>
      </c>
      <c r="Q42" s="15"/>
      <c r="R42" s="18">
        <f t="shared" si="6"/>
        <v>36270.373492999999</v>
      </c>
      <c r="T42" s="30"/>
    </row>
    <row r="43" spans="1:23" x14ac:dyDescent="0.2">
      <c r="A43" s="14" t="s">
        <v>79</v>
      </c>
      <c r="B43" s="61" t="s">
        <v>20</v>
      </c>
      <c r="C43" s="33">
        <v>51288.877399999998</v>
      </c>
      <c r="D43" s="33">
        <v>6.9999999999999999E-4</v>
      </c>
      <c r="E43" s="14">
        <f t="shared" si="4"/>
        <v>-1642.508342325028</v>
      </c>
      <c r="F43" s="34">
        <f>ROUND(2*E43,0)/2</f>
        <v>-1642.5</v>
      </c>
      <c r="G43" s="14">
        <f t="shared" si="5"/>
        <v>-4.4283000024734065E-3</v>
      </c>
      <c r="O43" s="14">
        <f>G43</f>
        <v>-4.4283000024734065E-3</v>
      </c>
      <c r="Q43" s="15"/>
      <c r="R43" s="18">
        <f t="shared" si="6"/>
        <v>36270.377399999998</v>
      </c>
    </row>
    <row r="44" spans="1:23" x14ac:dyDescent="0.2">
      <c r="A44" s="14" t="s">
        <v>75</v>
      </c>
      <c r="B44" s="61"/>
      <c r="C44" s="45">
        <v>51750.707999999999</v>
      </c>
      <c r="D44" s="33"/>
      <c r="E44" s="14">
        <f t="shared" si="4"/>
        <v>-772.48125006734722</v>
      </c>
      <c r="F44" s="14">
        <v>-772.5</v>
      </c>
      <c r="Q44" s="15"/>
      <c r="R44" s="18">
        <f t="shared" si="6"/>
        <v>36732.207999999999</v>
      </c>
      <c r="S44" s="25">
        <v>9.9528999999165535E-3</v>
      </c>
    </row>
    <row r="45" spans="1:23" x14ac:dyDescent="0.2">
      <c r="A45" s="14" t="s">
        <v>75</v>
      </c>
      <c r="B45" s="61"/>
      <c r="C45" s="45">
        <v>51775.644999999997</v>
      </c>
      <c r="D45" s="33"/>
      <c r="E45" s="14">
        <f t="shared" si="4"/>
        <v>-725.50327675932454</v>
      </c>
      <c r="F45" s="14">
        <v>-725.5</v>
      </c>
      <c r="Q45" s="15"/>
      <c r="R45" s="18">
        <f t="shared" si="6"/>
        <v>36757.144999999997</v>
      </c>
      <c r="S45" s="25">
        <v>-1.7393800007994287E-3</v>
      </c>
      <c r="T45" s="30"/>
    </row>
    <row r="46" spans="1:23" x14ac:dyDescent="0.2">
      <c r="A46" s="14" t="s">
        <v>76</v>
      </c>
      <c r="B46" s="61"/>
      <c r="C46" s="45">
        <v>51776.7045</v>
      </c>
      <c r="D46" s="33"/>
      <c r="E46" s="14">
        <f t="shared" si="4"/>
        <v>-723.50732044060157</v>
      </c>
      <c r="F46" s="14">
        <v>-723.5</v>
      </c>
      <c r="G46" s="14">
        <f>C46-(C$7+C$8*F46)</f>
        <v>-3.8858600019011647E-3</v>
      </c>
      <c r="K46" s="14">
        <f>G46</f>
        <v>-3.8858600019011647E-3</v>
      </c>
      <c r="P46" s="14">
        <f t="shared" ref="P46:P67" ca="1" si="7">+C$11+C$12*F46</f>
        <v>-2.3343173431117532E-4</v>
      </c>
      <c r="Q46" s="15"/>
      <c r="R46" s="18">
        <f t="shared" si="6"/>
        <v>36758.2045</v>
      </c>
      <c r="T46" s="30"/>
    </row>
    <row r="47" spans="1:23" x14ac:dyDescent="0.2">
      <c r="A47" s="14" t="s">
        <v>56</v>
      </c>
      <c r="B47" s="61" t="s">
        <v>18</v>
      </c>
      <c r="C47" s="44">
        <v>51787.57</v>
      </c>
      <c r="D47" s="33"/>
      <c r="E47" s="14">
        <f t="shared" si="4"/>
        <v>-703.03817142595051</v>
      </c>
      <c r="F47" s="14">
        <v>-703</v>
      </c>
      <c r="P47" s="14">
        <f t="shared" ca="1" si="7"/>
        <v>-1.7589667469953066E-4</v>
      </c>
      <c r="Q47" s="15"/>
      <c r="R47" s="18">
        <f t="shared" si="6"/>
        <v>36769.07</v>
      </c>
      <c r="S47" s="25">
        <v>-2.0262279998860322E-2</v>
      </c>
    </row>
    <row r="48" spans="1:23" x14ac:dyDescent="0.2">
      <c r="A48" s="30" t="s">
        <v>73</v>
      </c>
      <c r="B48" s="61"/>
      <c r="C48" s="46">
        <v>51989.834499999997</v>
      </c>
      <c r="D48" s="33">
        <v>1E-4</v>
      </c>
      <c r="E48" s="14">
        <f t="shared" si="4"/>
        <v>-321.99890117848076</v>
      </c>
      <c r="F48" s="14">
        <v>-322</v>
      </c>
      <c r="G48" s="14">
        <f t="shared" ref="G48:G67" si="8">C48-(C$7+C$8*F48)</f>
        <v>5.8328000159235671E-4</v>
      </c>
      <c r="L48" s="14">
        <f>G48</f>
        <v>5.8328000159235671E-4</v>
      </c>
      <c r="P48" s="14">
        <f t="shared" ca="1" si="7"/>
        <v>8.9341345759493321E-4</v>
      </c>
      <c r="Q48" s="15"/>
      <c r="R48" s="18">
        <f t="shared" si="6"/>
        <v>36971.334499999997</v>
      </c>
      <c r="T48" s="30"/>
    </row>
    <row r="49" spans="1:20" x14ac:dyDescent="0.2">
      <c r="A49" s="14" t="s">
        <v>74</v>
      </c>
      <c r="B49" s="61"/>
      <c r="C49" s="45">
        <v>52128.644500000002</v>
      </c>
      <c r="D49" s="33">
        <v>4.0000000000000002E-4</v>
      </c>
      <c r="E49" s="14">
        <f t="shared" si="4"/>
        <v>-60.499423499234965</v>
      </c>
      <c r="F49" s="14">
        <v>-60.5</v>
      </c>
      <c r="G49" s="14">
        <f t="shared" si="8"/>
        <v>3.0602000333601609E-4</v>
      </c>
      <c r="O49" s="14">
        <f>G49</f>
        <v>3.0602000333601609E-4</v>
      </c>
      <c r="P49" s="14">
        <f t="shared" ca="1" si="7"/>
        <v>1.6273362911776166E-3</v>
      </c>
      <c r="Q49" s="15"/>
      <c r="R49" s="18">
        <f t="shared" si="6"/>
        <v>37110.144500000002</v>
      </c>
      <c r="T49" s="30"/>
    </row>
    <row r="50" spans="1:20" x14ac:dyDescent="0.2">
      <c r="A50" s="14" t="s">
        <v>6</v>
      </c>
      <c r="B50" s="61" t="s">
        <v>21</v>
      </c>
      <c r="C50" s="44">
        <v>52155.716999999997</v>
      </c>
      <c r="D50" s="33"/>
      <c r="E50" s="14">
        <f t="shared" si="4"/>
        <v>-9.4984537602409418</v>
      </c>
      <c r="F50" s="14">
        <v>-9.5</v>
      </c>
      <c r="G50" s="14">
        <f t="shared" si="8"/>
        <v>8.2077999832108617E-4</v>
      </c>
      <c r="O50" s="14">
        <f>G50</f>
        <v>8.2077999832108617E-4</v>
      </c>
      <c r="P50" s="14">
        <f t="shared" ca="1" si="7"/>
        <v>1.7704722931382929E-3</v>
      </c>
      <c r="Q50" s="15"/>
      <c r="R50" s="18">
        <f t="shared" si="6"/>
        <v>37137.216999999997</v>
      </c>
      <c r="T50" s="30"/>
    </row>
    <row r="51" spans="1:20" x14ac:dyDescent="0.2">
      <c r="A51" s="14" t="s">
        <v>6</v>
      </c>
      <c r="B51" s="61" t="s">
        <v>19</v>
      </c>
      <c r="C51" s="44">
        <v>52160.758999999998</v>
      </c>
      <c r="D51" s="33"/>
      <c r="E51" s="14">
        <f t="shared" si="4"/>
        <v>0</v>
      </c>
      <c r="F51" s="32">
        <v>0</v>
      </c>
      <c r="G51" s="14">
        <f t="shared" si="8"/>
        <v>0</v>
      </c>
      <c r="O51" s="14">
        <f>G51</f>
        <v>0</v>
      </c>
      <c r="P51" s="14">
        <f t="shared" ca="1" si="7"/>
        <v>1.797134881738811E-3</v>
      </c>
      <c r="Q51" s="15"/>
      <c r="R51" s="18">
        <f t="shared" si="6"/>
        <v>37142.258999999998</v>
      </c>
      <c r="T51" s="30"/>
    </row>
    <row r="52" spans="1:20" x14ac:dyDescent="0.2">
      <c r="A52" s="14" t="s">
        <v>61</v>
      </c>
      <c r="B52" s="61"/>
      <c r="C52" s="33">
        <v>52369.906199999998</v>
      </c>
      <c r="D52" s="33"/>
      <c r="E52" s="14">
        <f t="shared" ref="E52:E67" si="9">(C52-C$7)/C$8</f>
        <v>394.00535666072085</v>
      </c>
      <c r="F52" s="32">
        <v>394</v>
      </c>
      <c r="G52" s="14">
        <f t="shared" si="8"/>
        <v>2.8434400010155514E-3</v>
      </c>
      <c r="O52" s="14">
        <f>G52</f>
        <v>2.8434400010155514E-3</v>
      </c>
      <c r="P52" s="14">
        <f t="shared" ca="1" si="7"/>
        <v>2.9029306615918791E-3</v>
      </c>
      <c r="Q52" s="15"/>
      <c r="R52" s="18">
        <f t="shared" ref="R52:R67" si="10">C52-15018.5</f>
        <v>37351.406199999998</v>
      </c>
      <c r="T52" s="30"/>
    </row>
    <row r="53" spans="1:20" x14ac:dyDescent="0.2">
      <c r="A53" s="64" t="s">
        <v>77</v>
      </c>
      <c r="B53" s="66" t="s">
        <v>18</v>
      </c>
      <c r="C53" s="68">
        <v>52713.880899999996</v>
      </c>
      <c r="D53" s="68">
        <v>1E-4</v>
      </c>
      <c r="E53" s="14">
        <f t="shared" si="9"/>
        <v>1042.0076935591558</v>
      </c>
      <c r="F53" s="24">
        <f t="shared" ref="F53:F67" si="11">ROUND(2*E53,0)/2</f>
        <v>1042</v>
      </c>
      <c r="G53" s="14">
        <f t="shared" si="8"/>
        <v>4.0839200009941123E-3</v>
      </c>
      <c r="M53" s="14">
        <f>G53</f>
        <v>4.0839200009941123E-3</v>
      </c>
      <c r="P53" s="14">
        <f t="shared" ca="1" si="7"/>
        <v>4.7215998629745893E-3</v>
      </c>
      <c r="Q53" s="15"/>
      <c r="R53" s="18">
        <f t="shared" si="10"/>
        <v>37695.380899999996</v>
      </c>
    </row>
    <row r="54" spans="1:20" x14ac:dyDescent="0.2">
      <c r="A54" s="30" t="s">
        <v>77</v>
      </c>
      <c r="B54" s="61"/>
      <c r="C54" s="47">
        <v>52713.880921510841</v>
      </c>
      <c r="D54" s="48">
        <v>1E-4</v>
      </c>
      <c r="E54" s="14">
        <f t="shared" si="9"/>
        <v>1042.0077340827111</v>
      </c>
      <c r="F54" s="24">
        <f t="shared" si="11"/>
        <v>1042</v>
      </c>
      <c r="G54" s="14">
        <f t="shared" si="8"/>
        <v>4.1054308458114974E-3</v>
      </c>
      <c r="L54" s="14">
        <f>G54</f>
        <v>4.1054308458114974E-3</v>
      </c>
      <c r="P54" s="14">
        <f t="shared" ca="1" si="7"/>
        <v>4.7215998629745893E-3</v>
      </c>
      <c r="Q54" s="15"/>
      <c r="R54" s="18">
        <f t="shared" si="10"/>
        <v>37695.380921510841</v>
      </c>
      <c r="T54" s="30"/>
    </row>
    <row r="55" spans="1:20" x14ac:dyDescent="0.2">
      <c r="A55" s="63" t="s">
        <v>77</v>
      </c>
      <c r="B55" s="65"/>
      <c r="C55" s="67">
        <v>52751.834670562552</v>
      </c>
      <c r="D55" s="48">
        <v>1E-4</v>
      </c>
      <c r="E55" s="14">
        <f t="shared" si="9"/>
        <v>1113.507521943752</v>
      </c>
      <c r="F55" s="24">
        <f t="shared" si="11"/>
        <v>1113.5</v>
      </c>
      <c r="G55" s="14">
        <f t="shared" si="8"/>
        <v>3.9928225523908623E-3</v>
      </c>
      <c r="L55" s="14">
        <f>G55</f>
        <v>3.9928225523908623E-3</v>
      </c>
      <c r="P55" s="14">
        <f t="shared" ca="1" si="7"/>
        <v>4.9222709245469107E-3</v>
      </c>
      <c r="Q55" s="15"/>
      <c r="R55" s="18">
        <f t="shared" si="10"/>
        <v>37733.334670562552</v>
      </c>
      <c r="T55" s="30"/>
    </row>
    <row r="56" spans="1:20" x14ac:dyDescent="0.2">
      <c r="A56" s="94" t="s">
        <v>131</v>
      </c>
      <c r="B56" s="95" t="s">
        <v>20</v>
      </c>
      <c r="C56" s="96">
        <v>52751.834699999999</v>
      </c>
      <c r="D56" s="94" t="s">
        <v>112</v>
      </c>
      <c r="E56" s="14">
        <f t="shared" si="9"/>
        <v>1113.507577399967</v>
      </c>
      <c r="F56" s="24">
        <f t="shared" si="11"/>
        <v>1113.5</v>
      </c>
      <c r="G56" s="14">
        <f t="shared" si="8"/>
        <v>4.0222600000561215E-3</v>
      </c>
      <c r="M56" s="14">
        <f>G56</f>
        <v>4.0222600000561215E-3</v>
      </c>
      <c r="P56" s="14">
        <f t="shared" ca="1" si="7"/>
        <v>4.9222709245469107E-3</v>
      </c>
      <c r="Q56" s="15"/>
      <c r="R56" s="18">
        <f t="shared" si="10"/>
        <v>37733.334699999999</v>
      </c>
    </row>
    <row r="57" spans="1:20" x14ac:dyDescent="0.2">
      <c r="A57" s="38" t="s">
        <v>83</v>
      </c>
      <c r="B57" s="29"/>
      <c r="C57" s="49">
        <v>52831.193599999999</v>
      </c>
      <c r="D57" s="49">
        <v>1E-4</v>
      </c>
      <c r="E57" s="14">
        <f t="shared" si="9"/>
        <v>1263.0091327576397</v>
      </c>
      <c r="F57" s="24">
        <f t="shared" si="11"/>
        <v>1263</v>
      </c>
      <c r="G57" s="14">
        <f t="shared" si="8"/>
        <v>4.8478800017619506E-3</v>
      </c>
      <c r="M57" s="14">
        <f>G57</f>
        <v>4.8478800017619506E-3</v>
      </c>
      <c r="P57" s="14">
        <f t="shared" ca="1" si="7"/>
        <v>5.3418558714708533E-3</v>
      </c>
      <c r="Q57" s="15"/>
      <c r="R57" s="18">
        <f t="shared" si="10"/>
        <v>37812.693599999999</v>
      </c>
    </row>
    <row r="58" spans="1:20" x14ac:dyDescent="0.2">
      <c r="A58" s="38" t="s">
        <v>83</v>
      </c>
      <c r="B58" s="29" t="s">
        <v>20</v>
      </c>
      <c r="C58" s="50">
        <v>52835.174700000003</v>
      </c>
      <c r="D58" s="49">
        <v>1E-4</v>
      </c>
      <c r="E58" s="14">
        <f t="shared" si="9"/>
        <v>1270.5089927863839</v>
      </c>
      <c r="F58" s="24">
        <f t="shared" si="11"/>
        <v>1270.5</v>
      </c>
      <c r="G58" s="14">
        <f t="shared" si="8"/>
        <v>4.7735800035297871E-3</v>
      </c>
      <c r="M58" s="14">
        <f>G58</f>
        <v>4.7735800035297871E-3</v>
      </c>
      <c r="P58" s="14">
        <f t="shared" ca="1" si="7"/>
        <v>5.3629052835238939E-3</v>
      </c>
      <c r="Q58" s="15"/>
      <c r="R58" s="18">
        <f t="shared" si="10"/>
        <v>37816.674700000003</v>
      </c>
    </row>
    <row r="59" spans="1:20" x14ac:dyDescent="0.2">
      <c r="A59" s="38" t="s">
        <v>83</v>
      </c>
      <c r="B59" s="71"/>
      <c r="C59" s="72">
        <v>52839.157299999999</v>
      </c>
      <c r="D59" s="72">
        <v>1.5E-3</v>
      </c>
      <c r="E59" s="14">
        <f t="shared" si="9"/>
        <v>1278.0116786145247</v>
      </c>
      <c r="F59" s="24">
        <f t="shared" si="11"/>
        <v>1278</v>
      </c>
      <c r="G59" s="14">
        <f t="shared" si="8"/>
        <v>6.1992800037842244E-3</v>
      </c>
      <c r="M59" s="14">
        <f>G59</f>
        <v>6.1992800037842244E-3</v>
      </c>
      <c r="P59" s="14">
        <f t="shared" ca="1" si="7"/>
        <v>5.3839546955769344E-3</v>
      </c>
      <c r="Q59" s="15"/>
      <c r="R59" s="18">
        <f t="shared" si="10"/>
        <v>37820.657299999999</v>
      </c>
    </row>
    <row r="60" spans="1:20" x14ac:dyDescent="0.2">
      <c r="A60" s="38" t="s">
        <v>83</v>
      </c>
      <c r="B60" s="71"/>
      <c r="C60" s="72">
        <v>53110.408100000001</v>
      </c>
      <c r="D60" s="72">
        <v>1E-4</v>
      </c>
      <c r="E60" s="14">
        <f t="shared" si="9"/>
        <v>1789.0119128921376</v>
      </c>
      <c r="F60" s="24">
        <f t="shared" si="11"/>
        <v>1789</v>
      </c>
      <c r="G60" s="14">
        <f t="shared" si="8"/>
        <v>6.323640001937747E-3</v>
      </c>
      <c r="M60" s="14">
        <f>G60</f>
        <v>6.323640001937747E-3</v>
      </c>
      <c r="P60" s="14">
        <f t="shared" ca="1" si="7"/>
        <v>6.8181213034574362E-3</v>
      </c>
      <c r="Q60" s="15"/>
      <c r="R60" s="18">
        <f t="shared" si="10"/>
        <v>38091.908100000001</v>
      </c>
    </row>
    <row r="61" spans="1:20" x14ac:dyDescent="0.2">
      <c r="A61" s="73" t="s">
        <v>94</v>
      </c>
      <c r="B61" s="74"/>
      <c r="C61" s="75">
        <v>54555.849699999999</v>
      </c>
      <c r="D61" s="72">
        <v>1E-4</v>
      </c>
      <c r="E61" s="14">
        <f t="shared" si="9"/>
        <v>4512.0305960982423</v>
      </c>
      <c r="F61" s="24">
        <f t="shared" si="11"/>
        <v>4512</v>
      </c>
      <c r="G61" s="14">
        <f t="shared" si="8"/>
        <v>1.6241119999904186E-2</v>
      </c>
      <c r="L61" s="14">
        <f>G61</f>
        <v>1.6241119999904186E-2</v>
      </c>
      <c r="P61" s="14">
        <f t="shared" ca="1" si="7"/>
        <v>1.4460461172848054E-2</v>
      </c>
      <c r="Q61" s="15"/>
      <c r="R61" s="18">
        <f t="shared" si="10"/>
        <v>39537.349699999999</v>
      </c>
    </row>
    <row r="62" spans="1:20" x14ac:dyDescent="0.2">
      <c r="A62" s="76" t="s">
        <v>100</v>
      </c>
      <c r="B62" s="77" t="s">
        <v>18</v>
      </c>
      <c r="C62" s="76">
        <v>54935.390800000001</v>
      </c>
      <c r="D62" s="76">
        <v>4.0000000000000002E-4</v>
      </c>
      <c r="E62" s="14">
        <f t="shared" si="9"/>
        <v>5227.0352744917545</v>
      </c>
      <c r="F62" s="24">
        <f t="shared" si="11"/>
        <v>5227</v>
      </c>
      <c r="G62" s="14">
        <f t="shared" si="8"/>
        <v>1.8724519999523181E-2</v>
      </c>
      <c r="M62" s="14">
        <f t="shared" ref="M62:M67" si="12">G62</f>
        <v>1.8724519999523181E-2</v>
      </c>
      <c r="P62" s="14">
        <f t="shared" ca="1" si="7"/>
        <v>1.646717178857126E-2</v>
      </c>
      <c r="Q62" s="15"/>
      <c r="R62" s="18">
        <f t="shared" si="10"/>
        <v>39916.890800000001</v>
      </c>
    </row>
    <row r="63" spans="1:20" x14ac:dyDescent="0.2">
      <c r="A63" s="38" t="s">
        <v>95</v>
      </c>
      <c r="B63" s="71" t="s">
        <v>20</v>
      </c>
      <c r="C63" s="38">
        <v>54955.83</v>
      </c>
      <c r="D63" s="38">
        <v>8.9999999999999998E-4</v>
      </c>
      <c r="E63" s="14">
        <f t="shared" si="9"/>
        <v>5265.5399940665811</v>
      </c>
      <c r="F63" s="24">
        <f t="shared" si="11"/>
        <v>5265.5</v>
      </c>
      <c r="G63" s="14">
        <f t="shared" si="8"/>
        <v>2.1229780002613552E-2</v>
      </c>
      <c r="M63" s="14">
        <f t="shared" si="12"/>
        <v>2.1229780002613552E-2</v>
      </c>
      <c r="P63" s="14">
        <f t="shared" ca="1" si="7"/>
        <v>1.6575225437110201E-2</v>
      </c>
      <c r="Q63" s="15"/>
      <c r="R63" s="18">
        <f t="shared" si="10"/>
        <v>39937.33</v>
      </c>
    </row>
    <row r="64" spans="1:20" x14ac:dyDescent="0.2">
      <c r="A64" s="76" t="s">
        <v>97</v>
      </c>
      <c r="B64" s="77" t="s">
        <v>18</v>
      </c>
      <c r="C64" s="76">
        <v>55269.811600000001</v>
      </c>
      <c r="D64" s="76">
        <v>1E-4</v>
      </c>
      <c r="E64" s="14">
        <f t="shared" si="9"/>
        <v>5857.0393413822694</v>
      </c>
      <c r="F64" s="24">
        <f t="shared" si="11"/>
        <v>5857</v>
      </c>
      <c r="G64" s="14">
        <f t="shared" si="8"/>
        <v>2.0883320001303218E-2</v>
      </c>
      <c r="M64" s="14">
        <f t="shared" si="12"/>
        <v>2.0883320001303218E-2</v>
      </c>
      <c r="P64" s="14">
        <f t="shared" ca="1" si="7"/>
        <v>1.8235322401026675E-2</v>
      </c>
      <c r="Q64" s="15"/>
      <c r="R64" s="18">
        <f t="shared" si="10"/>
        <v>40251.311600000001</v>
      </c>
    </row>
    <row r="65" spans="1:18" x14ac:dyDescent="0.2">
      <c r="A65" s="76" t="s">
        <v>101</v>
      </c>
      <c r="B65" s="77" t="s">
        <v>18</v>
      </c>
      <c r="C65" s="76">
        <v>55665.808400000002</v>
      </c>
      <c r="D65" s="76">
        <v>1.9E-3</v>
      </c>
      <c r="E65" s="14">
        <f t="shared" si="9"/>
        <v>6603.0443580428082</v>
      </c>
      <c r="F65" s="24">
        <f t="shared" si="11"/>
        <v>6603</v>
      </c>
      <c r="G65" s="14">
        <f t="shared" si="8"/>
        <v>2.3546280004666187E-2</v>
      </c>
      <c r="M65" s="14">
        <f t="shared" si="12"/>
        <v>2.3546280004666187E-2</v>
      </c>
      <c r="P65" s="14">
        <f t="shared" ca="1" si="7"/>
        <v>2.0329037253235781E-2</v>
      </c>
      <c r="Q65" s="15"/>
      <c r="R65" s="18">
        <f t="shared" si="10"/>
        <v>40647.308400000002</v>
      </c>
    </row>
    <row r="66" spans="1:18" x14ac:dyDescent="0.2">
      <c r="A66" s="93" t="s">
        <v>102</v>
      </c>
      <c r="B66" s="66" t="s">
        <v>20</v>
      </c>
      <c r="C66" s="93">
        <v>56089.673999999999</v>
      </c>
      <c r="D66" s="93">
        <v>4.0000000000000002E-4</v>
      </c>
      <c r="E66" s="14">
        <f t="shared" si="9"/>
        <v>7401.5504671573926</v>
      </c>
      <c r="F66" s="24">
        <f t="shared" si="11"/>
        <v>7401.5</v>
      </c>
      <c r="G66" s="14">
        <f t="shared" si="8"/>
        <v>2.6789139999891631E-2</v>
      </c>
      <c r="M66" s="14">
        <f t="shared" si="12"/>
        <v>2.6789139999891631E-2</v>
      </c>
      <c r="P66" s="14">
        <f t="shared" ca="1" si="7"/>
        <v>2.2570097989816178E-2</v>
      </c>
      <c r="Q66" s="15"/>
      <c r="R66" s="18">
        <f t="shared" si="10"/>
        <v>41071.173999999999</v>
      </c>
    </row>
    <row r="67" spans="1:18" x14ac:dyDescent="0.2">
      <c r="A67" s="91" t="s">
        <v>176</v>
      </c>
      <c r="B67" s="92" t="s">
        <v>18</v>
      </c>
      <c r="C67" s="91">
        <v>57452.566299999999</v>
      </c>
      <c r="D67" s="91">
        <v>5.9999999999999995E-4</v>
      </c>
      <c r="E67" s="14">
        <f t="shared" si="9"/>
        <v>9969.0573080409977</v>
      </c>
      <c r="F67" s="24">
        <f t="shared" si="11"/>
        <v>9969</v>
      </c>
      <c r="G67" s="14">
        <f t="shared" si="8"/>
        <v>3.0420440001762472E-2</v>
      </c>
      <c r="M67" s="14">
        <f t="shared" si="12"/>
        <v>3.0420440001762472E-2</v>
      </c>
      <c r="P67" s="14">
        <f t="shared" ca="1" si="7"/>
        <v>2.9776013382640416E-2</v>
      </c>
      <c r="Q67" s="15"/>
      <c r="R67" s="18">
        <f t="shared" si="10"/>
        <v>42434.066299999999</v>
      </c>
    </row>
    <row r="68" spans="1:18" x14ac:dyDescent="0.2">
      <c r="A68" s="97" t="s">
        <v>177</v>
      </c>
      <c r="B68" s="98" t="s">
        <v>18</v>
      </c>
      <c r="C68" s="99">
        <v>60457.564420000184</v>
      </c>
      <c r="D68" s="97">
        <v>1E-4</v>
      </c>
      <c r="E68" s="14">
        <f t="shared" ref="E68" si="13">(C68-C$7)/C$8</f>
        <v>15630.071923754103</v>
      </c>
      <c r="F68" s="24">
        <f t="shared" ref="F68" si="14">ROUND(2*E68,0)/2</f>
        <v>15630</v>
      </c>
      <c r="G68" s="14">
        <f t="shared" ref="G68" si="15">C68-(C$7+C$8*F68)</f>
        <v>3.8178800183231942E-2</v>
      </c>
      <c r="J68" s="14">
        <f>G68</f>
        <v>3.8178800183231942E-2</v>
      </c>
      <c r="P68" s="14">
        <f t="shared" ref="P68" ca="1" si="16">+C$11+C$12*F68</f>
        <v>4.566410960027549E-2</v>
      </c>
      <c r="Q68" s="15"/>
      <c r="R68" s="18">
        <f t="shared" ref="R68" si="17">C68-15018.5</f>
        <v>45439.064420000184</v>
      </c>
    </row>
    <row r="69" spans="1:18" x14ac:dyDescent="0.2">
      <c r="B69" s="61"/>
    </row>
    <row r="70" spans="1:18" x14ac:dyDescent="0.2">
      <c r="B70" s="61"/>
    </row>
    <row r="71" spans="1:18" x14ac:dyDescent="0.2">
      <c r="B71" s="61"/>
    </row>
    <row r="72" spans="1:18" x14ac:dyDescent="0.2">
      <c r="B72" s="61"/>
    </row>
    <row r="73" spans="1:18" x14ac:dyDescent="0.2">
      <c r="B73" s="61"/>
    </row>
    <row r="74" spans="1:18" x14ac:dyDescent="0.2">
      <c r="B74" s="61"/>
    </row>
    <row r="75" spans="1:18" x14ac:dyDescent="0.2">
      <c r="B75" s="61"/>
    </row>
    <row r="76" spans="1:18" x14ac:dyDescent="0.2">
      <c r="B76" s="61"/>
    </row>
    <row r="77" spans="1:18" x14ac:dyDescent="0.2">
      <c r="B77" s="61"/>
    </row>
    <row r="78" spans="1:18" x14ac:dyDescent="0.2">
      <c r="B78" s="61"/>
    </row>
    <row r="79" spans="1:18" x14ac:dyDescent="0.2">
      <c r="B79" s="61"/>
    </row>
    <row r="80" spans="1:18" x14ac:dyDescent="0.2">
      <c r="B80" s="61"/>
    </row>
    <row r="81" spans="2:2" x14ac:dyDescent="0.2">
      <c r="B81" s="61"/>
    </row>
    <row r="82" spans="2:2" x14ac:dyDescent="0.2">
      <c r="B82" s="61"/>
    </row>
    <row r="83" spans="2:2" x14ac:dyDescent="0.2">
      <c r="B83" s="61"/>
    </row>
    <row r="84" spans="2:2" x14ac:dyDescent="0.2">
      <c r="B84" s="61"/>
    </row>
    <row r="85" spans="2:2" x14ac:dyDescent="0.2">
      <c r="B85" s="61"/>
    </row>
    <row r="86" spans="2:2" x14ac:dyDescent="0.2">
      <c r="B86" s="61"/>
    </row>
    <row r="87" spans="2:2" x14ac:dyDescent="0.2">
      <c r="B87" s="61"/>
    </row>
    <row r="88" spans="2:2" x14ac:dyDescent="0.2">
      <c r="B88" s="61"/>
    </row>
    <row r="89" spans="2:2" x14ac:dyDescent="0.2">
      <c r="B89" s="61"/>
    </row>
    <row r="90" spans="2:2" x14ac:dyDescent="0.2">
      <c r="B90" s="61"/>
    </row>
    <row r="91" spans="2:2" x14ac:dyDescent="0.2">
      <c r="B91" s="61"/>
    </row>
    <row r="92" spans="2:2" x14ac:dyDescent="0.2">
      <c r="B92" s="61"/>
    </row>
    <row r="93" spans="2:2" x14ac:dyDescent="0.2">
      <c r="B93" s="61"/>
    </row>
    <row r="94" spans="2:2" x14ac:dyDescent="0.2">
      <c r="B94" s="61"/>
    </row>
    <row r="95" spans="2:2" x14ac:dyDescent="0.2">
      <c r="B95" s="61"/>
    </row>
    <row r="96" spans="2:2" x14ac:dyDescent="0.2">
      <c r="B96" s="61"/>
    </row>
    <row r="97" spans="2:2" x14ac:dyDescent="0.2">
      <c r="B97" s="61"/>
    </row>
    <row r="98" spans="2:2" x14ac:dyDescent="0.2">
      <c r="B98" s="61"/>
    </row>
    <row r="99" spans="2:2" x14ac:dyDescent="0.2">
      <c r="B99" s="61"/>
    </row>
    <row r="100" spans="2:2" x14ac:dyDescent="0.2">
      <c r="B100" s="61"/>
    </row>
    <row r="101" spans="2:2" x14ac:dyDescent="0.2">
      <c r="B101" s="61"/>
    </row>
    <row r="102" spans="2:2" x14ac:dyDescent="0.2">
      <c r="B102" s="61"/>
    </row>
    <row r="103" spans="2:2" x14ac:dyDescent="0.2">
      <c r="B103" s="61"/>
    </row>
    <row r="104" spans="2:2" x14ac:dyDescent="0.2">
      <c r="B104" s="61"/>
    </row>
    <row r="105" spans="2:2" x14ac:dyDescent="0.2">
      <c r="B105" s="61"/>
    </row>
    <row r="106" spans="2:2" x14ac:dyDescent="0.2">
      <c r="B106" s="61"/>
    </row>
    <row r="107" spans="2:2" x14ac:dyDescent="0.2">
      <c r="B107" s="61"/>
    </row>
    <row r="108" spans="2:2" x14ac:dyDescent="0.2">
      <c r="B108" s="61"/>
    </row>
    <row r="109" spans="2:2" x14ac:dyDescent="0.2">
      <c r="B109" s="61"/>
    </row>
    <row r="110" spans="2:2" x14ac:dyDescent="0.2">
      <c r="B110" s="61"/>
    </row>
    <row r="111" spans="2:2" x14ac:dyDescent="0.2">
      <c r="B111" s="61"/>
    </row>
    <row r="112" spans="2:2" x14ac:dyDescent="0.2">
      <c r="B112" s="61"/>
    </row>
    <row r="113" spans="2:2" x14ac:dyDescent="0.2">
      <c r="B113" s="61"/>
    </row>
    <row r="114" spans="2:2" x14ac:dyDescent="0.2">
      <c r="B114" s="61"/>
    </row>
    <row r="115" spans="2:2" x14ac:dyDescent="0.2">
      <c r="B115" s="61"/>
    </row>
    <row r="116" spans="2:2" x14ac:dyDescent="0.2">
      <c r="B116" s="61"/>
    </row>
    <row r="117" spans="2:2" x14ac:dyDescent="0.2">
      <c r="B117" s="61"/>
    </row>
    <row r="118" spans="2:2" x14ac:dyDescent="0.2">
      <c r="B118" s="61"/>
    </row>
    <row r="119" spans="2:2" x14ac:dyDescent="0.2">
      <c r="B119" s="61"/>
    </row>
    <row r="120" spans="2:2" x14ac:dyDescent="0.2">
      <c r="B120" s="61"/>
    </row>
    <row r="121" spans="2:2" x14ac:dyDescent="0.2">
      <c r="B121" s="61"/>
    </row>
    <row r="122" spans="2:2" x14ac:dyDescent="0.2">
      <c r="B122" s="61"/>
    </row>
    <row r="123" spans="2:2" x14ac:dyDescent="0.2">
      <c r="B123" s="61"/>
    </row>
    <row r="124" spans="2:2" x14ac:dyDescent="0.2">
      <c r="B124" s="61"/>
    </row>
    <row r="125" spans="2:2" x14ac:dyDescent="0.2">
      <c r="B125" s="61"/>
    </row>
    <row r="126" spans="2:2" x14ac:dyDescent="0.2">
      <c r="B126" s="61"/>
    </row>
    <row r="127" spans="2:2" x14ac:dyDescent="0.2">
      <c r="B127" s="61"/>
    </row>
    <row r="128" spans="2:2" x14ac:dyDescent="0.2">
      <c r="B128" s="61"/>
    </row>
    <row r="129" spans="2:2" x14ac:dyDescent="0.2">
      <c r="B129" s="61"/>
    </row>
    <row r="130" spans="2:2" x14ac:dyDescent="0.2">
      <c r="B130" s="61"/>
    </row>
    <row r="131" spans="2:2" x14ac:dyDescent="0.2">
      <c r="B131" s="61"/>
    </row>
    <row r="132" spans="2:2" x14ac:dyDescent="0.2">
      <c r="B132" s="61"/>
    </row>
    <row r="133" spans="2:2" x14ac:dyDescent="0.2">
      <c r="B133" s="61"/>
    </row>
    <row r="134" spans="2:2" x14ac:dyDescent="0.2">
      <c r="B134" s="61"/>
    </row>
    <row r="135" spans="2:2" x14ac:dyDescent="0.2">
      <c r="B135" s="61"/>
    </row>
    <row r="136" spans="2:2" x14ac:dyDescent="0.2">
      <c r="B136" s="61"/>
    </row>
    <row r="137" spans="2:2" x14ac:dyDescent="0.2">
      <c r="B137" s="61"/>
    </row>
    <row r="138" spans="2:2" x14ac:dyDescent="0.2">
      <c r="B138" s="61"/>
    </row>
    <row r="139" spans="2:2" x14ac:dyDescent="0.2">
      <c r="B139" s="61"/>
    </row>
    <row r="140" spans="2:2" x14ac:dyDescent="0.2">
      <c r="B140" s="61"/>
    </row>
    <row r="141" spans="2:2" x14ac:dyDescent="0.2">
      <c r="B141" s="61"/>
    </row>
    <row r="142" spans="2:2" x14ac:dyDescent="0.2">
      <c r="B142" s="61"/>
    </row>
    <row r="143" spans="2:2" x14ac:dyDescent="0.2">
      <c r="B143" s="61"/>
    </row>
    <row r="144" spans="2:2" x14ac:dyDescent="0.2">
      <c r="B144" s="61"/>
    </row>
    <row r="145" spans="2:2" x14ac:dyDescent="0.2">
      <c r="B145" s="61"/>
    </row>
    <row r="146" spans="2:2" x14ac:dyDescent="0.2">
      <c r="B146" s="61"/>
    </row>
    <row r="147" spans="2:2" x14ac:dyDescent="0.2">
      <c r="B147" s="61"/>
    </row>
    <row r="148" spans="2:2" x14ac:dyDescent="0.2">
      <c r="B148" s="61"/>
    </row>
    <row r="149" spans="2:2" x14ac:dyDescent="0.2">
      <c r="B149" s="61"/>
    </row>
    <row r="150" spans="2:2" x14ac:dyDescent="0.2">
      <c r="B150" s="61"/>
    </row>
    <row r="151" spans="2:2" x14ac:dyDescent="0.2">
      <c r="B151" s="61"/>
    </row>
    <row r="152" spans="2:2" x14ac:dyDescent="0.2">
      <c r="B152" s="61"/>
    </row>
    <row r="153" spans="2:2" x14ac:dyDescent="0.2">
      <c r="B153" s="61"/>
    </row>
    <row r="154" spans="2:2" x14ac:dyDescent="0.2">
      <c r="B154" s="61"/>
    </row>
    <row r="155" spans="2:2" x14ac:dyDescent="0.2">
      <c r="B155" s="61"/>
    </row>
    <row r="156" spans="2:2" x14ac:dyDescent="0.2">
      <c r="B156" s="61"/>
    </row>
    <row r="157" spans="2:2" x14ac:dyDescent="0.2">
      <c r="B157" s="61"/>
    </row>
    <row r="158" spans="2:2" x14ac:dyDescent="0.2">
      <c r="B158" s="61"/>
    </row>
    <row r="159" spans="2:2" x14ac:dyDescent="0.2">
      <c r="B159" s="61"/>
    </row>
    <row r="160" spans="2:2" x14ac:dyDescent="0.2">
      <c r="B160" s="61"/>
    </row>
    <row r="161" spans="2:2" x14ac:dyDescent="0.2">
      <c r="B161" s="61"/>
    </row>
    <row r="162" spans="2:2" x14ac:dyDescent="0.2">
      <c r="B162" s="61"/>
    </row>
    <row r="163" spans="2:2" x14ac:dyDescent="0.2">
      <c r="B163" s="61"/>
    </row>
    <row r="164" spans="2:2" x14ac:dyDescent="0.2">
      <c r="B164" s="61"/>
    </row>
    <row r="165" spans="2:2" x14ac:dyDescent="0.2">
      <c r="B165" s="61"/>
    </row>
    <row r="166" spans="2:2" x14ac:dyDescent="0.2">
      <c r="B166" s="61"/>
    </row>
    <row r="167" spans="2:2" x14ac:dyDescent="0.2">
      <c r="B167" s="61"/>
    </row>
    <row r="168" spans="2:2" x14ac:dyDescent="0.2">
      <c r="B168" s="61"/>
    </row>
    <row r="169" spans="2:2" x14ac:dyDescent="0.2">
      <c r="B169" s="61"/>
    </row>
    <row r="170" spans="2:2" x14ac:dyDescent="0.2">
      <c r="B170" s="61"/>
    </row>
    <row r="171" spans="2:2" x14ac:dyDescent="0.2">
      <c r="B171" s="61"/>
    </row>
    <row r="172" spans="2:2" x14ac:dyDescent="0.2">
      <c r="B172" s="61"/>
    </row>
    <row r="173" spans="2:2" x14ac:dyDescent="0.2">
      <c r="B173" s="61"/>
    </row>
    <row r="174" spans="2:2" x14ac:dyDescent="0.2">
      <c r="B174" s="61"/>
    </row>
    <row r="175" spans="2:2" x14ac:dyDescent="0.2">
      <c r="B175" s="61"/>
    </row>
    <row r="176" spans="2:2" x14ac:dyDescent="0.2">
      <c r="B176" s="61"/>
    </row>
    <row r="177" spans="2:2" x14ac:dyDescent="0.2">
      <c r="B177" s="61"/>
    </row>
    <row r="178" spans="2:2" x14ac:dyDescent="0.2">
      <c r="B178" s="61"/>
    </row>
    <row r="179" spans="2:2" x14ac:dyDescent="0.2">
      <c r="B179" s="61"/>
    </row>
    <row r="180" spans="2:2" x14ac:dyDescent="0.2">
      <c r="B180" s="61"/>
    </row>
    <row r="181" spans="2:2" x14ac:dyDescent="0.2">
      <c r="B181" s="61"/>
    </row>
    <row r="182" spans="2:2" x14ac:dyDescent="0.2">
      <c r="B182" s="61"/>
    </row>
    <row r="183" spans="2:2" x14ac:dyDescent="0.2">
      <c r="B183" s="61"/>
    </row>
    <row r="184" spans="2:2" x14ac:dyDescent="0.2">
      <c r="B184" s="61"/>
    </row>
    <row r="185" spans="2:2" x14ac:dyDescent="0.2">
      <c r="B185" s="61"/>
    </row>
    <row r="186" spans="2:2" x14ac:dyDescent="0.2">
      <c r="B186" s="61"/>
    </row>
    <row r="187" spans="2:2" x14ac:dyDescent="0.2">
      <c r="B187" s="61"/>
    </row>
    <row r="188" spans="2:2" x14ac:dyDescent="0.2">
      <c r="B188" s="61"/>
    </row>
    <row r="189" spans="2:2" x14ac:dyDescent="0.2">
      <c r="B189" s="61"/>
    </row>
    <row r="190" spans="2:2" x14ac:dyDescent="0.2">
      <c r="B190" s="61"/>
    </row>
    <row r="191" spans="2:2" x14ac:dyDescent="0.2">
      <c r="B191" s="61"/>
    </row>
    <row r="192" spans="2:2" x14ac:dyDescent="0.2">
      <c r="B192" s="61"/>
    </row>
    <row r="193" spans="2:2" x14ac:dyDescent="0.2">
      <c r="B193" s="61"/>
    </row>
    <row r="194" spans="2:2" x14ac:dyDescent="0.2">
      <c r="B194" s="61"/>
    </row>
    <row r="195" spans="2:2" x14ac:dyDescent="0.2">
      <c r="B195" s="61"/>
    </row>
    <row r="196" spans="2:2" x14ac:dyDescent="0.2">
      <c r="B196" s="61"/>
    </row>
    <row r="197" spans="2:2" x14ac:dyDescent="0.2">
      <c r="B197" s="61"/>
    </row>
    <row r="198" spans="2:2" x14ac:dyDescent="0.2">
      <c r="B198" s="61"/>
    </row>
    <row r="199" spans="2:2" x14ac:dyDescent="0.2">
      <c r="B199" s="61"/>
    </row>
    <row r="200" spans="2:2" x14ac:dyDescent="0.2">
      <c r="B200" s="61"/>
    </row>
    <row r="201" spans="2:2" x14ac:dyDescent="0.2">
      <c r="B201" s="61"/>
    </row>
    <row r="202" spans="2:2" x14ac:dyDescent="0.2">
      <c r="B202" s="61"/>
    </row>
    <row r="203" spans="2:2" x14ac:dyDescent="0.2">
      <c r="B203" s="61"/>
    </row>
    <row r="204" spans="2:2" x14ac:dyDescent="0.2">
      <c r="B204" s="61"/>
    </row>
    <row r="205" spans="2:2" x14ac:dyDescent="0.2">
      <c r="B205" s="61"/>
    </row>
    <row r="206" spans="2:2" x14ac:dyDescent="0.2">
      <c r="B206" s="61"/>
    </row>
    <row r="207" spans="2:2" x14ac:dyDescent="0.2">
      <c r="B207" s="61"/>
    </row>
    <row r="208" spans="2:2" x14ac:dyDescent="0.2">
      <c r="B208" s="61"/>
    </row>
    <row r="209" spans="2:2" x14ac:dyDescent="0.2">
      <c r="B209" s="61"/>
    </row>
    <row r="210" spans="2:2" x14ac:dyDescent="0.2">
      <c r="B210" s="61"/>
    </row>
    <row r="211" spans="2:2" x14ac:dyDescent="0.2">
      <c r="B211" s="61"/>
    </row>
    <row r="212" spans="2:2" x14ac:dyDescent="0.2">
      <c r="B212" s="61"/>
    </row>
    <row r="213" spans="2:2" x14ac:dyDescent="0.2">
      <c r="B213" s="61"/>
    </row>
    <row r="214" spans="2:2" x14ac:dyDescent="0.2">
      <c r="B214" s="61"/>
    </row>
    <row r="215" spans="2:2" x14ac:dyDescent="0.2">
      <c r="B215" s="61"/>
    </row>
    <row r="216" spans="2:2" x14ac:dyDescent="0.2">
      <c r="B216" s="61"/>
    </row>
    <row r="217" spans="2:2" x14ac:dyDescent="0.2">
      <c r="B217" s="61"/>
    </row>
    <row r="218" spans="2:2" x14ac:dyDescent="0.2">
      <c r="B218" s="61"/>
    </row>
    <row r="219" spans="2:2" x14ac:dyDescent="0.2">
      <c r="B219" s="61"/>
    </row>
    <row r="220" spans="2:2" x14ac:dyDescent="0.2">
      <c r="B220" s="61"/>
    </row>
    <row r="221" spans="2:2" x14ac:dyDescent="0.2">
      <c r="B221" s="61"/>
    </row>
    <row r="222" spans="2:2" x14ac:dyDescent="0.2">
      <c r="B222" s="61"/>
    </row>
    <row r="223" spans="2:2" x14ac:dyDescent="0.2">
      <c r="B223" s="61"/>
    </row>
    <row r="224" spans="2:2" x14ac:dyDescent="0.2">
      <c r="B224" s="61"/>
    </row>
    <row r="225" spans="2:2" x14ac:dyDescent="0.2">
      <c r="B225" s="61"/>
    </row>
    <row r="226" spans="2:2" x14ac:dyDescent="0.2">
      <c r="B226" s="61"/>
    </row>
    <row r="227" spans="2:2" x14ac:dyDescent="0.2">
      <c r="B227" s="61"/>
    </row>
    <row r="228" spans="2:2" x14ac:dyDescent="0.2">
      <c r="B228" s="61"/>
    </row>
    <row r="229" spans="2:2" x14ac:dyDescent="0.2">
      <c r="B229" s="61"/>
    </row>
    <row r="230" spans="2:2" x14ac:dyDescent="0.2">
      <c r="B230" s="61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4"/>
  <sheetViews>
    <sheetView topLeftCell="A2" workbookViewId="0">
      <selection activeCell="A25" sqref="A25:D25"/>
    </sheetView>
  </sheetViews>
  <sheetFormatPr defaultRowHeight="12.75" x14ac:dyDescent="0.2"/>
  <cols>
    <col min="1" max="1" width="19.7109375" style="50" customWidth="1"/>
    <col min="2" max="2" width="4.42578125" style="24" customWidth="1"/>
    <col min="3" max="3" width="12.7109375" style="50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50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 x14ac:dyDescent="0.25">
      <c r="A1" s="78" t="s">
        <v>103</v>
      </c>
      <c r="I1" s="79" t="s">
        <v>104</v>
      </c>
      <c r="J1" s="80" t="s">
        <v>105</v>
      </c>
    </row>
    <row r="2" spans="1:16" x14ac:dyDescent="0.2">
      <c r="I2" s="81" t="s">
        <v>106</v>
      </c>
      <c r="J2" s="82" t="s">
        <v>107</v>
      </c>
    </row>
    <row r="3" spans="1:16" x14ac:dyDescent="0.2">
      <c r="A3" s="83" t="s">
        <v>108</v>
      </c>
      <c r="I3" s="81" t="s">
        <v>109</v>
      </c>
      <c r="J3" s="82" t="s">
        <v>39</v>
      </c>
    </row>
    <row r="4" spans="1:16" x14ac:dyDescent="0.2">
      <c r="I4" s="81" t="s">
        <v>110</v>
      </c>
      <c r="J4" s="82" t="s">
        <v>39</v>
      </c>
    </row>
    <row r="5" spans="1:16" ht="13.5" thickBot="1" x14ac:dyDescent="0.25">
      <c r="I5" s="84" t="s">
        <v>111</v>
      </c>
      <c r="J5" s="85" t="s">
        <v>112</v>
      </c>
    </row>
    <row r="10" spans="1:16" ht="13.5" thickBot="1" x14ac:dyDescent="0.25"/>
    <row r="11" spans="1:16" ht="12.75" customHeight="1" thickBot="1" x14ac:dyDescent="0.25">
      <c r="A11" s="50" t="str">
        <f t="shared" ref="A11:A25" si="0">P11</f>
        <v>IBVS 5060 </v>
      </c>
      <c r="B11" s="29" t="str">
        <f t="shared" ref="B11:B25" si="1">IF(H11=INT(H11),"I","II")</f>
        <v>I</v>
      </c>
      <c r="C11" s="50">
        <f t="shared" ref="C11:C25" si="2">1*G11</f>
        <v>51275.8724</v>
      </c>
      <c r="D11" s="24" t="str">
        <f t="shared" ref="D11:D25" si="3">VLOOKUP(F11,I$1:J$5,2,FALSE)</f>
        <v>vis</v>
      </c>
      <c r="E11" s="86">
        <f>VLOOKUP(C11,Active!C$21:E$973,3,FALSE)</f>
        <v>-1667.0080232357534</v>
      </c>
      <c r="F11" s="29" t="s">
        <v>111</v>
      </c>
      <c r="G11" s="24" t="str">
        <f t="shared" ref="G11:G25" si="4">MID(I11,3,LEN(I11)-3)</f>
        <v>51275.8724</v>
      </c>
      <c r="H11" s="50">
        <f t="shared" ref="H11:H25" si="5">1*K11</f>
        <v>-2307</v>
      </c>
      <c r="I11" s="87" t="s">
        <v>113</v>
      </c>
      <c r="J11" s="88" t="s">
        <v>114</v>
      </c>
      <c r="K11" s="87">
        <v>-2307</v>
      </c>
      <c r="L11" s="87" t="s">
        <v>115</v>
      </c>
      <c r="M11" s="88" t="s">
        <v>116</v>
      </c>
      <c r="N11" s="88"/>
      <c r="O11" s="89" t="s">
        <v>117</v>
      </c>
      <c r="P11" s="90" t="s">
        <v>118</v>
      </c>
    </row>
    <row r="12" spans="1:16" ht="12.75" customHeight="1" thickBot="1" x14ac:dyDescent="0.25">
      <c r="A12" s="50" t="str">
        <f t="shared" si="0"/>
        <v>IBVS 5060 </v>
      </c>
      <c r="B12" s="29" t="str">
        <f t="shared" si="1"/>
        <v>II</v>
      </c>
      <c r="C12" s="50">
        <f t="shared" si="2"/>
        <v>51288.877399999998</v>
      </c>
      <c r="D12" s="24" t="str">
        <f t="shared" si="3"/>
        <v>vis</v>
      </c>
      <c r="E12" s="86">
        <f>VLOOKUP(C12,Active!C$21:E$973,3,FALSE)</f>
        <v>-1642.508342325028</v>
      </c>
      <c r="F12" s="29" t="s">
        <v>111</v>
      </c>
      <c r="G12" s="24" t="str">
        <f t="shared" si="4"/>
        <v>51288.8774</v>
      </c>
      <c r="H12" s="50">
        <f t="shared" si="5"/>
        <v>-2282.5</v>
      </c>
      <c r="I12" s="87" t="s">
        <v>119</v>
      </c>
      <c r="J12" s="88" t="s">
        <v>120</v>
      </c>
      <c r="K12" s="87">
        <v>-2282.5</v>
      </c>
      <c r="L12" s="87" t="s">
        <v>121</v>
      </c>
      <c r="M12" s="88" t="s">
        <v>116</v>
      </c>
      <c r="N12" s="88"/>
      <c r="O12" s="89" t="s">
        <v>117</v>
      </c>
      <c r="P12" s="90" t="s">
        <v>118</v>
      </c>
    </row>
    <row r="13" spans="1:16" ht="12.75" customHeight="1" thickBot="1" x14ac:dyDescent="0.25">
      <c r="A13" s="50" t="str">
        <f t="shared" si="0"/>
        <v>IBVS 5224 </v>
      </c>
      <c r="B13" s="29" t="str">
        <f t="shared" si="1"/>
        <v>I</v>
      </c>
      <c r="C13" s="50">
        <f t="shared" si="2"/>
        <v>51989.834499999997</v>
      </c>
      <c r="D13" s="24" t="str">
        <f t="shared" si="3"/>
        <v>vis</v>
      </c>
      <c r="E13" s="86">
        <f>VLOOKUP(C13,Active!C$21:E$973,3,FALSE)</f>
        <v>-321.99890117848076</v>
      </c>
      <c r="F13" s="29" t="s">
        <v>111</v>
      </c>
      <c r="G13" s="24" t="str">
        <f t="shared" si="4"/>
        <v>51989.8345</v>
      </c>
      <c r="H13" s="50">
        <f t="shared" si="5"/>
        <v>-962</v>
      </c>
      <c r="I13" s="87" t="s">
        <v>122</v>
      </c>
      <c r="J13" s="88" t="s">
        <v>123</v>
      </c>
      <c r="K13" s="87">
        <v>-962</v>
      </c>
      <c r="L13" s="87" t="s">
        <v>124</v>
      </c>
      <c r="M13" s="88" t="s">
        <v>116</v>
      </c>
      <c r="N13" s="88" t="s">
        <v>125</v>
      </c>
      <c r="O13" s="89" t="s">
        <v>126</v>
      </c>
      <c r="P13" s="90" t="s">
        <v>127</v>
      </c>
    </row>
    <row r="14" spans="1:16" ht="12.75" customHeight="1" thickBot="1" x14ac:dyDescent="0.25">
      <c r="A14" s="50" t="str">
        <f t="shared" si="0"/>
        <v>IBVS 5493 </v>
      </c>
      <c r="B14" s="29" t="str">
        <f t="shared" si="1"/>
        <v>I</v>
      </c>
      <c r="C14" s="50">
        <f t="shared" si="2"/>
        <v>52713.880899999996</v>
      </c>
      <c r="D14" s="24" t="str">
        <f t="shared" si="3"/>
        <v>vis</v>
      </c>
      <c r="E14" s="86">
        <f>VLOOKUP(C14,Active!C$21:E$973,3,FALSE)</f>
        <v>1042.0076935591558</v>
      </c>
      <c r="F14" s="29" t="s">
        <v>111</v>
      </c>
      <c r="G14" s="24" t="str">
        <f t="shared" si="4"/>
        <v>52713.8809</v>
      </c>
      <c r="H14" s="50">
        <f t="shared" si="5"/>
        <v>402</v>
      </c>
      <c r="I14" s="87" t="s">
        <v>128</v>
      </c>
      <c r="J14" s="88" t="s">
        <v>129</v>
      </c>
      <c r="K14" s="87">
        <v>402</v>
      </c>
      <c r="L14" s="87" t="s">
        <v>130</v>
      </c>
      <c r="M14" s="88" t="s">
        <v>116</v>
      </c>
      <c r="N14" s="88" t="s">
        <v>125</v>
      </c>
      <c r="O14" s="89" t="s">
        <v>126</v>
      </c>
      <c r="P14" s="90" t="s">
        <v>131</v>
      </c>
    </row>
    <row r="15" spans="1:16" ht="12.75" customHeight="1" thickBot="1" x14ac:dyDescent="0.25">
      <c r="A15" s="50" t="str">
        <f t="shared" si="0"/>
        <v>IBVS 5592 </v>
      </c>
      <c r="B15" s="29" t="str">
        <f t="shared" si="1"/>
        <v>I</v>
      </c>
      <c r="C15" s="50">
        <f t="shared" si="2"/>
        <v>52831.193599999999</v>
      </c>
      <c r="D15" s="24" t="str">
        <f t="shared" si="3"/>
        <v>vis</v>
      </c>
      <c r="E15" s="86">
        <f>VLOOKUP(C15,Active!C$21:E$973,3,FALSE)</f>
        <v>1263.0091327576397</v>
      </c>
      <c r="F15" s="29" t="s">
        <v>111</v>
      </c>
      <c r="G15" s="24" t="str">
        <f t="shared" si="4"/>
        <v>52831.1936</v>
      </c>
      <c r="H15" s="50">
        <f t="shared" si="5"/>
        <v>623</v>
      </c>
      <c r="I15" s="87" t="s">
        <v>135</v>
      </c>
      <c r="J15" s="88" t="s">
        <v>136</v>
      </c>
      <c r="K15" s="87">
        <v>623</v>
      </c>
      <c r="L15" s="87" t="s">
        <v>130</v>
      </c>
      <c r="M15" s="88" t="s">
        <v>116</v>
      </c>
      <c r="N15" s="88" t="s">
        <v>125</v>
      </c>
      <c r="O15" s="89" t="s">
        <v>137</v>
      </c>
      <c r="P15" s="90" t="s">
        <v>138</v>
      </c>
    </row>
    <row r="16" spans="1:16" ht="12.75" customHeight="1" thickBot="1" x14ac:dyDescent="0.25">
      <c r="A16" s="50" t="str">
        <f t="shared" si="0"/>
        <v>IBVS 5592 </v>
      </c>
      <c r="B16" s="29" t="str">
        <f t="shared" si="1"/>
        <v>II</v>
      </c>
      <c r="C16" s="50">
        <f t="shared" si="2"/>
        <v>52835.174700000003</v>
      </c>
      <c r="D16" s="24" t="str">
        <f t="shared" si="3"/>
        <v>vis</v>
      </c>
      <c r="E16" s="86">
        <f>VLOOKUP(C16,Active!C$21:E$973,3,FALSE)</f>
        <v>1270.5089927863839</v>
      </c>
      <c r="F16" s="29" t="s">
        <v>111</v>
      </c>
      <c r="G16" s="24" t="str">
        <f t="shared" si="4"/>
        <v>52835.1747</v>
      </c>
      <c r="H16" s="50">
        <f t="shared" si="5"/>
        <v>630.5</v>
      </c>
      <c r="I16" s="87" t="s">
        <v>139</v>
      </c>
      <c r="J16" s="88" t="s">
        <v>140</v>
      </c>
      <c r="K16" s="87">
        <v>630.5</v>
      </c>
      <c r="L16" s="87" t="s">
        <v>141</v>
      </c>
      <c r="M16" s="88" t="s">
        <v>116</v>
      </c>
      <c r="N16" s="88" t="s">
        <v>125</v>
      </c>
      <c r="O16" s="89" t="s">
        <v>137</v>
      </c>
      <c r="P16" s="90" t="s">
        <v>138</v>
      </c>
    </row>
    <row r="17" spans="1:16" ht="12.75" customHeight="1" thickBot="1" x14ac:dyDescent="0.25">
      <c r="A17" s="50" t="str">
        <f t="shared" si="0"/>
        <v>IBVS 5592 </v>
      </c>
      <c r="B17" s="29" t="str">
        <f t="shared" si="1"/>
        <v>I</v>
      </c>
      <c r="C17" s="50">
        <f t="shared" si="2"/>
        <v>52839.157299999999</v>
      </c>
      <c r="D17" s="24" t="str">
        <f t="shared" si="3"/>
        <v>vis</v>
      </c>
      <c r="E17" s="86">
        <f>VLOOKUP(C17,Active!C$21:E$973,3,FALSE)</f>
        <v>1278.0116786145247</v>
      </c>
      <c r="F17" s="29" t="s">
        <v>111</v>
      </c>
      <c r="G17" s="24" t="str">
        <f t="shared" si="4"/>
        <v>52839.1573</v>
      </c>
      <c r="H17" s="50">
        <f t="shared" si="5"/>
        <v>638</v>
      </c>
      <c r="I17" s="87" t="s">
        <v>142</v>
      </c>
      <c r="J17" s="88" t="s">
        <v>143</v>
      </c>
      <c r="K17" s="87">
        <v>638</v>
      </c>
      <c r="L17" s="87" t="s">
        <v>144</v>
      </c>
      <c r="M17" s="88" t="s">
        <v>116</v>
      </c>
      <c r="N17" s="88" t="s">
        <v>125</v>
      </c>
      <c r="O17" s="89" t="s">
        <v>137</v>
      </c>
      <c r="P17" s="90" t="s">
        <v>138</v>
      </c>
    </row>
    <row r="18" spans="1:16" ht="12.75" customHeight="1" thickBot="1" x14ac:dyDescent="0.25">
      <c r="A18" s="50" t="str">
        <f t="shared" si="0"/>
        <v>IBVS 5592 </v>
      </c>
      <c r="B18" s="29" t="str">
        <f t="shared" si="1"/>
        <v>I</v>
      </c>
      <c r="C18" s="50">
        <f t="shared" si="2"/>
        <v>53110.408100000001</v>
      </c>
      <c r="D18" s="24" t="str">
        <f t="shared" si="3"/>
        <v>vis</v>
      </c>
      <c r="E18" s="86">
        <f>VLOOKUP(C18,Active!C$21:E$973,3,FALSE)</f>
        <v>1789.0119128921376</v>
      </c>
      <c r="F18" s="29" t="s">
        <v>111</v>
      </c>
      <c r="G18" s="24" t="str">
        <f t="shared" si="4"/>
        <v>53110.4081</v>
      </c>
      <c r="H18" s="50">
        <f t="shared" si="5"/>
        <v>1149</v>
      </c>
      <c r="I18" s="87" t="s">
        <v>145</v>
      </c>
      <c r="J18" s="88" t="s">
        <v>146</v>
      </c>
      <c r="K18" s="87">
        <v>1149</v>
      </c>
      <c r="L18" s="87" t="s">
        <v>134</v>
      </c>
      <c r="M18" s="88" t="s">
        <v>116</v>
      </c>
      <c r="N18" s="88" t="s">
        <v>125</v>
      </c>
      <c r="O18" s="89" t="s">
        <v>137</v>
      </c>
      <c r="P18" s="90" t="s">
        <v>138</v>
      </c>
    </row>
    <row r="19" spans="1:16" ht="12.75" customHeight="1" thickBot="1" x14ac:dyDescent="0.25">
      <c r="A19" s="50" t="str">
        <f t="shared" si="0"/>
        <v>IBVS 5875 </v>
      </c>
      <c r="B19" s="29" t="str">
        <f t="shared" si="1"/>
        <v>I</v>
      </c>
      <c r="C19" s="50">
        <f t="shared" si="2"/>
        <v>54555.849699999999</v>
      </c>
      <c r="D19" s="24" t="str">
        <f t="shared" si="3"/>
        <v>vis</v>
      </c>
      <c r="E19" s="86">
        <f>VLOOKUP(C19,Active!C$21:E$973,3,FALSE)</f>
        <v>4512.0305960982423</v>
      </c>
      <c r="F19" s="29" t="s">
        <v>111</v>
      </c>
      <c r="G19" s="24" t="str">
        <f t="shared" si="4"/>
        <v>54555.8497</v>
      </c>
      <c r="H19" s="50">
        <f t="shared" si="5"/>
        <v>3872</v>
      </c>
      <c r="I19" s="87" t="s">
        <v>147</v>
      </c>
      <c r="J19" s="88" t="s">
        <v>148</v>
      </c>
      <c r="K19" s="87">
        <v>3872</v>
      </c>
      <c r="L19" s="87" t="s">
        <v>149</v>
      </c>
      <c r="M19" s="88" t="s">
        <v>116</v>
      </c>
      <c r="N19" s="88" t="s">
        <v>104</v>
      </c>
      <c r="O19" s="89" t="s">
        <v>126</v>
      </c>
      <c r="P19" s="90" t="s">
        <v>150</v>
      </c>
    </row>
    <row r="20" spans="1:16" ht="12.75" customHeight="1" thickBot="1" x14ac:dyDescent="0.25">
      <c r="A20" s="50" t="str">
        <f t="shared" si="0"/>
        <v>BAVM 209 </v>
      </c>
      <c r="B20" s="29" t="str">
        <f t="shared" si="1"/>
        <v>I</v>
      </c>
      <c r="C20" s="50">
        <f t="shared" si="2"/>
        <v>54935.390800000001</v>
      </c>
      <c r="D20" s="24" t="str">
        <f t="shared" si="3"/>
        <v>vis</v>
      </c>
      <c r="E20" s="86">
        <f>VLOOKUP(C20,Active!C$21:E$973,3,FALSE)</f>
        <v>5227.0352744917545</v>
      </c>
      <c r="F20" s="29" t="s">
        <v>111</v>
      </c>
      <c r="G20" s="24" t="str">
        <f t="shared" si="4"/>
        <v>54935.3908</v>
      </c>
      <c r="H20" s="50">
        <f t="shared" si="5"/>
        <v>4587</v>
      </c>
      <c r="I20" s="87" t="s">
        <v>151</v>
      </c>
      <c r="J20" s="88" t="s">
        <v>152</v>
      </c>
      <c r="K20" s="87">
        <v>4587</v>
      </c>
      <c r="L20" s="87" t="s">
        <v>149</v>
      </c>
      <c r="M20" s="88" t="s">
        <v>116</v>
      </c>
      <c r="N20" s="88" t="s">
        <v>153</v>
      </c>
      <c r="O20" s="89" t="s">
        <v>154</v>
      </c>
      <c r="P20" s="90" t="s">
        <v>155</v>
      </c>
    </row>
    <row r="21" spans="1:16" ht="12.75" customHeight="1" thickBot="1" x14ac:dyDescent="0.25">
      <c r="A21" s="50" t="str">
        <f t="shared" si="0"/>
        <v>IBVS 5894 </v>
      </c>
      <c r="B21" s="29" t="str">
        <f t="shared" si="1"/>
        <v>II</v>
      </c>
      <c r="C21" s="50">
        <f t="shared" si="2"/>
        <v>54955.83</v>
      </c>
      <c r="D21" s="24" t="str">
        <f t="shared" si="3"/>
        <v>vis</v>
      </c>
      <c r="E21" s="86">
        <f>VLOOKUP(C21,Active!C$21:E$973,3,FALSE)</f>
        <v>5265.5399940665811</v>
      </c>
      <c r="F21" s="29" t="s">
        <v>111</v>
      </c>
      <c r="G21" s="24" t="str">
        <f t="shared" si="4"/>
        <v>54955.8300</v>
      </c>
      <c r="H21" s="50">
        <f t="shared" si="5"/>
        <v>4625.5</v>
      </c>
      <c r="I21" s="87" t="s">
        <v>156</v>
      </c>
      <c r="J21" s="88" t="s">
        <v>157</v>
      </c>
      <c r="K21" s="87" t="s">
        <v>158</v>
      </c>
      <c r="L21" s="87" t="s">
        <v>159</v>
      </c>
      <c r="M21" s="88" t="s">
        <v>116</v>
      </c>
      <c r="N21" s="88" t="s">
        <v>111</v>
      </c>
      <c r="O21" s="89" t="s">
        <v>160</v>
      </c>
      <c r="P21" s="90" t="s">
        <v>161</v>
      </c>
    </row>
    <row r="22" spans="1:16" ht="12.75" customHeight="1" thickBot="1" x14ac:dyDescent="0.25">
      <c r="A22" s="50" t="str">
        <f t="shared" si="0"/>
        <v>IBVS 5945 </v>
      </c>
      <c r="B22" s="29" t="str">
        <f t="shared" si="1"/>
        <v>I</v>
      </c>
      <c r="C22" s="50">
        <f t="shared" si="2"/>
        <v>55269.811600000001</v>
      </c>
      <c r="D22" s="24" t="str">
        <f t="shared" si="3"/>
        <v>vis</v>
      </c>
      <c r="E22" s="86">
        <f>VLOOKUP(C22,Active!C$21:E$973,3,FALSE)</f>
        <v>5857.0393413822694</v>
      </c>
      <c r="F22" s="29" t="s">
        <v>111</v>
      </c>
      <c r="G22" s="24" t="str">
        <f t="shared" si="4"/>
        <v>55269.8116</v>
      </c>
      <c r="H22" s="50">
        <f t="shared" si="5"/>
        <v>5217</v>
      </c>
      <c r="I22" s="87" t="s">
        <v>162</v>
      </c>
      <c r="J22" s="88" t="s">
        <v>163</v>
      </c>
      <c r="K22" s="87" t="s">
        <v>164</v>
      </c>
      <c r="L22" s="87" t="s">
        <v>149</v>
      </c>
      <c r="M22" s="88" t="s">
        <v>116</v>
      </c>
      <c r="N22" s="88" t="s">
        <v>111</v>
      </c>
      <c r="O22" s="89" t="s">
        <v>160</v>
      </c>
      <c r="P22" s="90" t="s">
        <v>165</v>
      </c>
    </row>
    <row r="23" spans="1:16" ht="12.75" customHeight="1" thickBot="1" x14ac:dyDescent="0.25">
      <c r="A23" s="50" t="str">
        <f t="shared" si="0"/>
        <v>IBVS 5992 </v>
      </c>
      <c r="B23" s="29" t="str">
        <f t="shared" si="1"/>
        <v>I</v>
      </c>
      <c r="C23" s="50">
        <f t="shared" si="2"/>
        <v>55665.808400000002</v>
      </c>
      <c r="D23" s="24" t="str">
        <f t="shared" si="3"/>
        <v>vis</v>
      </c>
      <c r="E23" s="86">
        <f>VLOOKUP(C23,Active!C$21:E$973,3,FALSE)</f>
        <v>6603.0443580428082</v>
      </c>
      <c r="F23" s="29" t="s">
        <v>111</v>
      </c>
      <c r="G23" s="24" t="str">
        <f t="shared" si="4"/>
        <v>55665.8084</v>
      </c>
      <c r="H23" s="50">
        <f t="shared" si="5"/>
        <v>5963</v>
      </c>
      <c r="I23" s="87" t="s">
        <v>166</v>
      </c>
      <c r="J23" s="88" t="s">
        <v>167</v>
      </c>
      <c r="K23" s="87" t="s">
        <v>168</v>
      </c>
      <c r="L23" s="87" t="s">
        <v>169</v>
      </c>
      <c r="M23" s="88" t="s">
        <v>116</v>
      </c>
      <c r="N23" s="88" t="s">
        <v>111</v>
      </c>
      <c r="O23" s="89" t="s">
        <v>160</v>
      </c>
      <c r="P23" s="90" t="s">
        <v>170</v>
      </c>
    </row>
    <row r="24" spans="1:16" ht="12.75" customHeight="1" thickBot="1" x14ac:dyDescent="0.25">
      <c r="A24" s="50" t="str">
        <f t="shared" si="0"/>
        <v>IBVS 6029 </v>
      </c>
      <c r="B24" s="29" t="str">
        <f t="shared" si="1"/>
        <v>II</v>
      </c>
      <c r="C24" s="50">
        <f t="shared" si="2"/>
        <v>56089.673999999999</v>
      </c>
      <c r="D24" s="24" t="str">
        <f t="shared" si="3"/>
        <v>vis</v>
      </c>
      <c r="E24" s="86">
        <f>VLOOKUP(C24,Active!C$21:E$973,3,FALSE)</f>
        <v>7401.5504671573926</v>
      </c>
      <c r="F24" s="29" t="s">
        <v>111</v>
      </c>
      <c r="G24" s="24" t="str">
        <f t="shared" si="4"/>
        <v>56089.6740</v>
      </c>
      <c r="H24" s="50">
        <f t="shared" si="5"/>
        <v>6761.5</v>
      </c>
      <c r="I24" s="87" t="s">
        <v>171</v>
      </c>
      <c r="J24" s="88" t="s">
        <v>172</v>
      </c>
      <c r="K24" s="87" t="s">
        <v>173</v>
      </c>
      <c r="L24" s="87" t="s">
        <v>174</v>
      </c>
      <c r="M24" s="88" t="s">
        <v>116</v>
      </c>
      <c r="N24" s="88" t="s">
        <v>111</v>
      </c>
      <c r="O24" s="89" t="s">
        <v>160</v>
      </c>
      <c r="P24" s="90" t="s">
        <v>175</v>
      </c>
    </row>
    <row r="25" spans="1:16" ht="12.75" customHeight="1" thickBot="1" x14ac:dyDescent="0.25">
      <c r="A25" s="50" t="str">
        <f t="shared" si="0"/>
        <v>IBVS 5493 </v>
      </c>
      <c r="B25" s="29" t="str">
        <f t="shared" si="1"/>
        <v>II</v>
      </c>
      <c r="C25" s="50">
        <f t="shared" si="2"/>
        <v>52751.834699999999</v>
      </c>
      <c r="D25" s="24" t="str">
        <f t="shared" si="3"/>
        <v>vis</v>
      </c>
      <c r="E25" s="86">
        <f>VLOOKUP(C25,Active!C$21:E$973,3,FALSE)</f>
        <v>1113.507577399967</v>
      </c>
      <c r="F25" s="29" t="s">
        <v>111</v>
      </c>
      <c r="G25" s="24" t="str">
        <f t="shared" si="4"/>
        <v>52751.8347</v>
      </c>
      <c r="H25" s="50">
        <f t="shared" si="5"/>
        <v>473.5</v>
      </c>
      <c r="I25" s="87" t="s">
        <v>132</v>
      </c>
      <c r="J25" s="88" t="s">
        <v>133</v>
      </c>
      <c r="K25" s="87">
        <v>473.5</v>
      </c>
      <c r="L25" s="87" t="s">
        <v>134</v>
      </c>
      <c r="M25" s="88" t="s">
        <v>116</v>
      </c>
      <c r="N25" s="88" t="s">
        <v>125</v>
      </c>
      <c r="O25" s="89" t="s">
        <v>126</v>
      </c>
      <c r="P25" s="90" t="s">
        <v>131</v>
      </c>
    </row>
    <row r="26" spans="1:16" x14ac:dyDescent="0.2">
      <c r="B26" s="29"/>
      <c r="E26" s="86"/>
      <c r="F26" s="29"/>
    </row>
    <row r="27" spans="1:16" x14ac:dyDescent="0.2">
      <c r="B27" s="29"/>
      <c r="E27" s="86"/>
      <c r="F27" s="29"/>
    </row>
    <row r="28" spans="1:16" x14ac:dyDescent="0.2">
      <c r="B28" s="29"/>
      <c r="E28" s="86"/>
      <c r="F28" s="29"/>
    </row>
    <row r="29" spans="1:16" x14ac:dyDescent="0.2">
      <c r="B29" s="29"/>
      <c r="E29" s="86"/>
      <c r="F29" s="29"/>
    </row>
    <row r="30" spans="1:16" x14ac:dyDescent="0.2">
      <c r="B30" s="29"/>
      <c r="E30" s="86"/>
      <c r="F30" s="29"/>
    </row>
    <row r="31" spans="1:16" x14ac:dyDescent="0.2">
      <c r="B31" s="29"/>
      <c r="E31" s="86"/>
      <c r="F31" s="29"/>
    </row>
    <row r="32" spans="1:16" x14ac:dyDescent="0.2">
      <c r="B32" s="29"/>
      <c r="E32" s="86"/>
      <c r="F32" s="29"/>
    </row>
    <row r="33" spans="2:6" x14ac:dyDescent="0.2">
      <c r="B33" s="29"/>
      <c r="E33" s="86"/>
      <c r="F33" s="29"/>
    </row>
    <row r="34" spans="2:6" x14ac:dyDescent="0.2">
      <c r="B34" s="29"/>
      <c r="E34" s="86"/>
      <c r="F34" s="29"/>
    </row>
    <row r="35" spans="2:6" x14ac:dyDescent="0.2">
      <c r="B35" s="29"/>
      <c r="E35" s="86"/>
      <c r="F35" s="29"/>
    </row>
    <row r="36" spans="2:6" x14ac:dyDescent="0.2">
      <c r="B36" s="29"/>
      <c r="E36" s="86"/>
      <c r="F36" s="29"/>
    </row>
    <row r="37" spans="2:6" x14ac:dyDescent="0.2">
      <c r="B37" s="29"/>
      <c r="E37" s="86"/>
      <c r="F37" s="29"/>
    </row>
    <row r="38" spans="2:6" x14ac:dyDescent="0.2">
      <c r="B38" s="29"/>
      <c r="E38" s="86"/>
      <c r="F38" s="29"/>
    </row>
    <row r="39" spans="2:6" x14ac:dyDescent="0.2">
      <c r="B39" s="29"/>
      <c r="E39" s="86"/>
      <c r="F39" s="29"/>
    </row>
    <row r="40" spans="2:6" x14ac:dyDescent="0.2">
      <c r="B40" s="29"/>
      <c r="E40" s="86"/>
      <c r="F40" s="29"/>
    </row>
    <row r="41" spans="2:6" x14ac:dyDescent="0.2">
      <c r="B41" s="29"/>
      <c r="E41" s="86"/>
      <c r="F41" s="29"/>
    </row>
    <row r="42" spans="2:6" x14ac:dyDescent="0.2">
      <c r="B42" s="29"/>
      <c r="E42" s="86"/>
      <c r="F42" s="29"/>
    </row>
    <row r="43" spans="2:6" x14ac:dyDescent="0.2">
      <c r="B43" s="29"/>
      <c r="E43" s="86"/>
      <c r="F43" s="29"/>
    </row>
    <row r="44" spans="2:6" x14ac:dyDescent="0.2">
      <c r="B44" s="29"/>
      <c r="E44" s="86"/>
      <c r="F44" s="29"/>
    </row>
    <row r="45" spans="2:6" x14ac:dyDescent="0.2">
      <c r="B45" s="29"/>
      <c r="E45" s="86"/>
      <c r="F45" s="29"/>
    </row>
    <row r="46" spans="2:6" x14ac:dyDescent="0.2">
      <c r="B46" s="29"/>
      <c r="E46" s="86"/>
      <c r="F46" s="29"/>
    </row>
    <row r="47" spans="2:6" x14ac:dyDescent="0.2">
      <c r="B47" s="29"/>
      <c r="E47" s="86"/>
      <c r="F47" s="29"/>
    </row>
    <row r="48" spans="2:6" x14ac:dyDescent="0.2">
      <c r="B48" s="29"/>
      <c r="E48" s="86"/>
      <c r="F48" s="29"/>
    </row>
    <row r="49" spans="2:6" x14ac:dyDescent="0.2">
      <c r="B49" s="29"/>
      <c r="E49" s="86"/>
      <c r="F49" s="29"/>
    </row>
    <row r="50" spans="2:6" x14ac:dyDescent="0.2">
      <c r="B50" s="29"/>
      <c r="E50" s="86"/>
      <c r="F50" s="29"/>
    </row>
    <row r="51" spans="2:6" x14ac:dyDescent="0.2">
      <c r="B51" s="29"/>
      <c r="E51" s="86"/>
      <c r="F51" s="29"/>
    </row>
    <row r="52" spans="2:6" x14ac:dyDescent="0.2">
      <c r="B52" s="29"/>
      <c r="E52" s="86"/>
      <c r="F52" s="29"/>
    </row>
    <row r="53" spans="2:6" x14ac:dyDescent="0.2">
      <c r="B53" s="29"/>
      <c r="E53" s="86"/>
      <c r="F53" s="29"/>
    </row>
    <row r="54" spans="2:6" x14ac:dyDescent="0.2">
      <c r="B54" s="29"/>
      <c r="E54" s="86"/>
      <c r="F54" s="29"/>
    </row>
    <row r="55" spans="2:6" x14ac:dyDescent="0.2">
      <c r="B55" s="29"/>
      <c r="E55" s="86"/>
      <c r="F55" s="29"/>
    </row>
    <row r="56" spans="2:6" x14ac:dyDescent="0.2">
      <c r="B56" s="29"/>
      <c r="E56" s="86"/>
      <c r="F56" s="29"/>
    </row>
    <row r="57" spans="2:6" x14ac:dyDescent="0.2">
      <c r="B57" s="29"/>
      <c r="F57" s="29"/>
    </row>
    <row r="58" spans="2:6" x14ac:dyDescent="0.2">
      <c r="B58" s="29"/>
      <c r="F58" s="29"/>
    </row>
    <row r="59" spans="2:6" x14ac:dyDescent="0.2">
      <c r="B59" s="29"/>
      <c r="F59" s="29"/>
    </row>
    <row r="60" spans="2:6" x14ac:dyDescent="0.2">
      <c r="B60" s="29"/>
      <c r="F60" s="29"/>
    </row>
    <row r="61" spans="2:6" x14ac:dyDescent="0.2">
      <c r="B61" s="29"/>
      <c r="F61" s="29"/>
    </row>
    <row r="62" spans="2:6" x14ac:dyDescent="0.2">
      <c r="B62" s="29"/>
      <c r="F62" s="29"/>
    </row>
    <row r="63" spans="2:6" x14ac:dyDescent="0.2">
      <c r="B63" s="29"/>
      <c r="F63" s="29"/>
    </row>
    <row r="64" spans="2:6" x14ac:dyDescent="0.2">
      <c r="B64" s="29"/>
      <c r="F64" s="29"/>
    </row>
    <row r="65" spans="2:6" x14ac:dyDescent="0.2">
      <c r="B65" s="29"/>
      <c r="F65" s="29"/>
    </row>
    <row r="66" spans="2:6" x14ac:dyDescent="0.2">
      <c r="B66" s="29"/>
      <c r="F66" s="29"/>
    </row>
    <row r="67" spans="2:6" x14ac:dyDescent="0.2">
      <c r="B67" s="29"/>
      <c r="F67" s="29"/>
    </row>
    <row r="68" spans="2:6" x14ac:dyDescent="0.2">
      <c r="B68" s="29"/>
      <c r="F68" s="29"/>
    </row>
    <row r="69" spans="2:6" x14ac:dyDescent="0.2">
      <c r="B69" s="29"/>
      <c r="F69" s="29"/>
    </row>
    <row r="70" spans="2:6" x14ac:dyDescent="0.2">
      <c r="B70" s="29"/>
      <c r="F70" s="29"/>
    </row>
    <row r="71" spans="2:6" x14ac:dyDescent="0.2">
      <c r="B71" s="29"/>
      <c r="F71" s="29"/>
    </row>
    <row r="72" spans="2:6" x14ac:dyDescent="0.2">
      <c r="B72" s="29"/>
      <c r="F72" s="29"/>
    </row>
    <row r="73" spans="2:6" x14ac:dyDescent="0.2">
      <c r="B73" s="29"/>
      <c r="F73" s="29"/>
    </row>
    <row r="74" spans="2:6" x14ac:dyDescent="0.2">
      <c r="B74" s="29"/>
      <c r="F74" s="29"/>
    </row>
    <row r="75" spans="2:6" x14ac:dyDescent="0.2">
      <c r="B75" s="29"/>
      <c r="F75" s="29"/>
    </row>
    <row r="76" spans="2:6" x14ac:dyDescent="0.2">
      <c r="B76" s="29"/>
      <c r="F76" s="29"/>
    </row>
    <row r="77" spans="2:6" x14ac:dyDescent="0.2">
      <c r="B77" s="29"/>
      <c r="F77" s="29"/>
    </row>
    <row r="78" spans="2:6" x14ac:dyDescent="0.2">
      <c r="B78" s="29"/>
      <c r="F78" s="29"/>
    </row>
    <row r="79" spans="2:6" x14ac:dyDescent="0.2">
      <c r="B79" s="29"/>
      <c r="F79" s="29"/>
    </row>
    <row r="80" spans="2:6" x14ac:dyDescent="0.2">
      <c r="B80" s="29"/>
      <c r="F80" s="29"/>
    </row>
    <row r="81" spans="2:6" x14ac:dyDescent="0.2">
      <c r="B81" s="29"/>
      <c r="F81" s="29"/>
    </row>
    <row r="82" spans="2:6" x14ac:dyDescent="0.2">
      <c r="B82" s="29"/>
      <c r="F82" s="29"/>
    </row>
    <row r="83" spans="2:6" x14ac:dyDescent="0.2">
      <c r="B83" s="29"/>
      <c r="F83" s="29"/>
    </row>
    <row r="84" spans="2:6" x14ac:dyDescent="0.2">
      <c r="B84" s="29"/>
      <c r="F84" s="29"/>
    </row>
    <row r="85" spans="2:6" x14ac:dyDescent="0.2">
      <c r="B85" s="29"/>
      <c r="F85" s="29"/>
    </row>
    <row r="86" spans="2:6" x14ac:dyDescent="0.2">
      <c r="B86" s="29"/>
      <c r="F86" s="29"/>
    </row>
    <row r="87" spans="2:6" x14ac:dyDescent="0.2">
      <c r="B87" s="29"/>
      <c r="F87" s="29"/>
    </row>
    <row r="88" spans="2:6" x14ac:dyDescent="0.2">
      <c r="B88" s="29"/>
      <c r="F88" s="29"/>
    </row>
    <row r="89" spans="2:6" x14ac:dyDescent="0.2">
      <c r="B89" s="29"/>
      <c r="F89" s="29"/>
    </row>
    <row r="90" spans="2:6" x14ac:dyDescent="0.2">
      <c r="B90" s="29"/>
      <c r="F90" s="29"/>
    </row>
    <row r="91" spans="2:6" x14ac:dyDescent="0.2">
      <c r="B91" s="29"/>
      <c r="F91" s="29"/>
    </row>
    <row r="92" spans="2:6" x14ac:dyDescent="0.2">
      <c r="B92" s="29"/>
      <c r="F92" s="29"/>
    </row>
    <row r="93" spans="2:6" x14ac:dyDescent="0.2">
      <c r="B93" s="29"/>
      <c r="F93" s="29"/>
    </row>
    <row r="94" spans="2:6" x14ac:dyDescent="0.2">
      <c r="B94" s="29"/>
      <c r="F94" s="29"/>
    </row>
    <row r="95" spans="2:6" x14ac:dyDescent="0.2">
      <c r="B95" s="29"/>
      <c r="F95" s="29"/>
    </row>
    <row r="96" spans="2:6" x14ac:dyDescent="0.2">
      <c r="B96" s="29"/>
      <c r="F96" s="29"/>
    </row>
    <row r="97" spans="2:6" x14ac:dyDescent="0.2">
      <c r="B97" s="29"/>
      <c r="F97" s="29"/>
    </row>
    <row r="98" spans="2:6" x14ac:dyDescent="0.2">
      <c r="B98" s="29"/>
      <c r="F98" s="29"/>
    </row>
    <row r="99" spans="2:6" x14ac:dyDescent="0.2">
      <c r="B99" s="29"/>
      <c r="F99" s="29"/>
    </row>
    <row r="100" spans="2:6" x14ac:dyDescent="0.2">
      <c r="B100" s="29"/>
      <c r="F100" s="29"/>
    </row>
    <row r="101" spans="2:6" x14ac:dyDescent="0.2">
      <c r="B101" s="29"/>
      <c r="F101" s="29"/>
    </row>
    <row r="102" spans="2:6" x14ac:dyDescent="0.2">
      <c r="B102" s="29"/>
      <c r="F102" s="29"/>
    </row>
    <row r="103" spans="2:6" x14ac:dyDescent="0.2">
      <c r="B103" s="29"/>
      <c r="F103" s="29"/>
    </row>
    <row r="104" spans="2:6" x14ac:dyDescent="0.2">
      <c r="B104" s="29"/>
      <c r="F104" s="29"/>
    </row>
    <row r="105" spans="2:6" x14ac:dyDescent="0.2">
      <c r="B105" s="29"/>
      <c r="F105" s="29"/>
    </row>
    <row r="106" spans="2:6" x14ac:dyDescent="0.2">
      <c r="B106" s="29"/>
      <c r="F106" s="29"/>
    </row>
    <row r="107" spans="2:6" x14ac:dyDescent="0.2">
      <c r="B107" s="29"/>
      <c r="F107" s="29"/>
    </row>
    <row r="108" spans="2:6" x14ac:dyDescent="0.2">
      <c r="B108" s="29"/>
      <c r="F108" s="29"/>
    </row>
    <row r="109" spans="2:6" x14ac:dyDescent="0.2">
      <c r="B109" s="29"/>
      <c r="F109" s="29"/>
    </row>
    <row r="110" spans="2:6" x14ac:dyDescent="0.2">
      <c r="B110" s="29"/>
      <c r="F110" s="29"/>
    </row>
    <row r="111" spans="2:6" x14ac:dyDescent="0.2">
      <c r="B111" s="29"/>
      <c r="F111" s="29"/>
    </row>
    <row r="112" spans="2:6" x14ac:dyDescent="0.2">
      <c r="B112" s="29"/>
      <c r="F112" s="29"/>
    </row>
    <row r="113" spans="2:6" x14ac:dyDescent="0.2">
      <c r="B113" s="29"/>
      <c r="F113" s="29"/>
    </row>
    <row r="114" spans="2:6" x14ac:dyDescent="0.2">
      <c r="B114" s="29"/>
      <c r="F114" s="29"/>
    </row>
    <row r="115" spans="2:6" x14ac:dyDescent="0.2">
      <c r="B115" s="29"/>
      <c r="F115" s="29"/>
    </row>
    <row r="116" spans="2:6" x14ac:dyDescent="0.2">
      <c r="B116" s="29"/>
      <c r="F116" s="29"/>
    </row>
    <row r="117" spans="2:6" x14ac:dyDescent="0.2">
      <c r="B117" s="29"/>
      <c r="F117" s="29"/>
    </row>
    <row r="118" spans="2:6" x14ac:dyDescent="0.2">
      <c r="B118" s="29"/>
      <c r="F118" s="29"/>
    </row>
    <row r="119" spans="2:6" x14ac:dyDescent="0.2">
      <c r="B119" s="29"/>
      <c r="F119" s="29"/>
    </row>
    <row r="120" spans="2:6" x14ac:dyDescent="0.2">
      <c r="B120" s="29"/>
      <c r="F120" s="29"/>
    </row>
    <row r="121" spans="2:6" x14ac:dyDescent="0.2">
      <c r="B121" s="29"/>
      <c r="F121" s="29"/>
    </row>
    <row r="122" spans="2:6" x14ac:dyDescent="0.2">
      <c r="B122" s="29"/>
      <c r="F122" s="29"/>
    </row>
    <row r="123" spans="2:6" x14ac:dyDescent="0.2">
      <c r="B123" s="29"/>
      <c r="F123" s="29"/>
    </row>
    <row r="124" spans="2:6" x14ac:dyDescent="0.2">
      <c r="B124" s="29"/>
      <c r="F124" s="29"/>
    </row>
    <row r="125" spans="2:6" x14ac:dyDescent="0.2">
      <c r="B125" s="29"/>
      <c r="F125" s="29"/>
    </row>
    <row r="126" spans="2:6" x14ac:dyDescent="0.2">
      <c r="B126" s="29"/>
      <c r="F126" s="29"/>
    </row>
    <row r="127" spans="2:6" x14ac:dyDescent="0.2">
      <c r="B127" s="29"/>
      <c r="F127" s="29"/>
    </row>
    <row r="128" spans="2:6" x14ac:dyDescent="0.2">
      <c r="B128" s="29"/>
      <c r="F128" s="29"/>
    </row>
    <row r="129" spans="2:6" x14ac:dyDescent="0.2">
      <c r="B129" s="29"/>
      <c r="F129" s="29"/>
    </row>
    <row r="130" spans="2:6" x14ac:dyDescent="0.2">
      <c r="B130" s="29"/>
      <c r="F130" s="29"/>
    </row>
    <row r="131" spans="2:6" x14ac:dyDescent="0.2">
      <c r="B131" s="29"/>
      <c r="F131" s="29"/>
    </row>
    <row r="132" spans="2:6" x14ac:dyDescent="0.2">
      <c r="B132" s="29"/>
      <c r="F132" s="29"/>
    </row>
    <row r="133" spans="2:6" x14ac:dyDescent="0.2">
      <c r="B133" s="29"/>
      <c r="F133" s="29"/>
    </row>
    <row r="134" spans="2:6" x14ac:dyDescent="0.2">
      <c r="B134" s="29"/>
      <c r="F134" s="29"/>
    </row>
    <row r="135" spans="2:6" x14ac:dyDescent="0.2">
      <c r="B135" s="29"/>
      <c r="F135" s="29"/>
    </row>
    <row r="136" spans="2:6" x14ac:dyDescent="0.2">
      <c r="B136" s="29"/>
      <c r="F136" s="29"/>
    </row>
    <row r="137" spans="2:6" x14ac:dyDescent="0.2">
      <c r="B137" s="29"/>
      <c r="F137" s="29"/>
    </row>
    <row r="138" spans="2:6" x14ac:dyDescent="0.2">
      <c r="B138" s="29"/>
      <c r="F138" s="29"/>
    </row>
    <row r="139" spans="2:6" x14ac:dyDescent="0.2">
      <c r="B139" s="29"/>
      <c r="F139" s="29"/>
    </row>
    <row r="140" spans="2:6" x14ac:dyDescent="0.2">
      <c r="B140" s="29"/>
      <c r="F140" s="29"/>
    </row>
    <row r="141" spans="2:6" x14ac:dyDescent="0.2">
      <c r="B141" s="29"/>
      <c r="F141" s="29"/>
    </row>
    <row r="142" spans="2:6" x14ac:dyDescent="0.2">
      <c r="B142" s="29"/>
      <c r="F142" s="29"/>
    </row>
    <row r="143" spans="2:6" x14ac:dyDescent="0.2">
      <c r="B143" s="29"/>
      <c r="F143" s="29"/>
    </row>
    <row r="144" spans="2:6" x14ac:dyDescent="0.2">
      <c r="B144" s="29"/>
      <c r="F144" s="29"/>
    </row>
    <row r="145" spans="2:6" x14ac:dyDescent="0.2">
      <c r="B145" s="29"/>
      <c r="F145" s="29"/>
    </row>
    <row r="146" spans="2:6" x14ac:dyDescent="0.2">
      <c r="B146" s="29"/>
      <c r="F146" s="29"/>
    </row>
    <row r="147" spans="2:6" x14ac:dyDescent="0.2">
      <c r="B147" s="29"/>
      <c r="F147" s="29"/>
    </row>
    <row r="148" spans="2:6" x14ac:dyDescent="0.2">
      <c r="B148" s="29"/>
      <c r="F148" s="29"/>
    </row>
    <row r="149" spans="2:6" x14ac:dyDescent="0.2">
      <c r="B149" s="29"/>
      <c r="F149" s="29"/>
    </row>
    <row r="150" spans="2:6" x14ac:dyDescent="0.2">
      <c r="B150" s="29"/>
      <c r="F150" s="29"/>
    </row>
    <row r="151" spans="2:6" x14ac:dyDescent="0.2">
      <c r="B151" s="29"/>
      <c r="F151" s="29"/>
    </row>
    <row r="152" spans="2:6" x14ac:dyDescent="0.2">
      <c r="B152" s="29"/>
      <c r="F152" s="29"/>
    </row>
    <row r="153" spans="2:6" x14ac:dyDescent="0.2">
      <c r="B153" s="29"/>
      <c r="F153" s="29"/>
    </row>
    <row r="154" spans="2:6" x14ac:dyDescent="0.2">
      <c r="B154" s="29"/>
      <c r="F154" s="29"/>
    </row>
    <row r="155" spans="2:6" x14ac:dyDescent="0.2">
      <c r="B155" s="29"/>
      <c r="F155" s="29"/>
    </row>
    <row r="156" spans="2:6" x14ac:dyDescent="0.2">
      <c r="B156" s="29"/>
      <c r="F156" s="29"/>
    </row>
    <row r="157" spans="2:6" x14ac:dyDescent="0.2">
      <c r="B157" s="29"/>
      <c r="F157" s="29"/>
    </row>
    <row r="158" spans="2:6" x14ac:dyDescent="0.2">
      <c r="B158" s="29"/>
      <c r="F158" s="29"/>
    </row>
    <row r="159" spans="2:6" x14ac:dyDescent="0.2">
      <c r="B159" s="29"/>
      <c r="F159" s="29"/>
    </row>
    <row r="160" spans="2:6" x14ac:dyDescent="0.2">
      <c r="B160" s="29"/>
      <c r="F160" s="29"/>
    </row>
    <row r="161" spans="2:6" x14ac:dyDescent="0.2">
      <c r="B161" s="29"/>
      <c r="F161" s="29"/>
    </row>
    <row r="162" spans="2:6" x14ac:dyDescent="0.2">
      <c r="B162" s="29"/>
      <c r="F162" s="29"/>
    </row>
    <row r="163" spans="2:6" x14ac:dyDescent="0.2">
      <c r="B163" s="29"/>
      <c r="F163" s="29"/>
    </row>
    <row r="164" spans="2:6" x14ac:dyDescent="0.2">
      <c r="B164" s="29"/>
      <c r="F164" s="29"/>
    </row>
    <row r="165" spans="2:6" x14ac:dyDescent="0.2">
      <c r="B165" s="29"/>
      <c r="F165" s="29"/>
    </row>
    <row r="166" spans="2:6" x14ac:dyDescent="0.2">
      <c r="B166" s="29"/>
      <c r="F166" s="29"/>
    </row>
    <row r="167" spans="2:6" x14ac:dyDescent="0.2">
      <c r="B167" s="29"/>
      <c r="F167" s="29"/>
    </row>
    <row r="168" spans="2:6" x14ac:dyDescent="0.2">
      <c r="B168" s="29"/>
      <c r="F168" s="29"/>
    </row>
    <row r="169" spans="2:6" x14ac:dyDescent="0.2">
      <c r="B169" s="29"/>
      <c r="F169" s="29"/>
    </row>
    <row r="170" spans="2:6" x14ac:dyDescent="0.2">
      <c r="B170" s="29"/>
      <c r="F170" s="29"/>
    </row>
    <row r="171" spans="2:6" x14ac:dyDescent="0.2">
      <c r="B171" s="29"/>
      <c r="F171" s="29"/>
    </row>
    <row r="172" spans="2:6" x14ac:dyDescent="0.2">
      <c r="B172" s="29"/>
      <c r="F172" s="29"/>
    </row>
    <row r="173" spans="2:6" x14ac:dyDescent="0.2">
      <c r="B173" s="29"/>
      <c r="F173" s="29"/>
    </row>
    <row r="174" spans="2:6" x14ac:dyDescent="0.2">
      <c r="B174" s="29"/>
      <c r="F174" s="29"/>
    </row>
    <row r="175" spans="2:6" x14ac:dyDescent="0.2">
      <c r="B175" s="29"/>
      <c r="F175" s="29"/>
    </row>
    <row r="176" spans="2:6" x14ac:dyDescent="0.2">
      <c r="B176" s="29"/>
      <c r="F176" s="29"/>
    </row>
    <row r="177" spans="2:6" x14ac:dyDescent="0.2">
      <c r="B177" s="29"/>
      <c r="F177" s="29"/>
    </row>
    <row r="178" spans="2:6" x14ac:dyDescent="0.2">
      <c r="B178" s="29"/>
      <c r="F178" s="29"/>
    </row>
    <row r="179" spans="2:6" x14ac:dyDescent="0.2">
      <c r="B179" s="29"/>
      <c r="F179" s="29"/>
    </row>
    <row r="180" spans="2:6" x14ac:dyDescent="0.2">
      <c r="B180" s="29"/>
      <c r="F180" s="29"/>
    </row>
    <row r="181" spans="2:6" x14ac:dyDescent="0.2">
      <c r="B181" s="29"/>
      <c r="F181" s="29"/>
    </row>
    <row r="182" spans="2:6" x14ac:dyDescent="0.2">
      <c r="B182" s="29"/>
      <c r="F182" s="29"/>
    </row>
    <row r="183" spans="2:6" x14ac:dyDescent="0.2">
      <c r="B183" s="29"/>
      <c r="F183" s="29"/>
    </row>
    <row r="184" spans="2:6" x14ac:dyDescent="0.2">
      <c r="B184" s="29"/>
      <c r="F184" s="29"/>
    </row>
    <row r="185" spans="2:6" x14ac:dyDescent="0.2">
      <c r="B185" s="29"/>
      <c r="F185" s="29"/>
    </row>
    <row r="186" spans="2:6" x14ac:dyDescent="0.2">
      <c r="B186" s="29"/>
      <c r="F186" s="29"/>
    </row>
    <row r="187" spans="2:6" x14ac:dyDescent="0.2">
      <c r="B187" s="29"/>
      <c r="F187" s="29"/>
    </row>
    <row r="188" spans="2:6" x14ac:dyDescent="0.2">
      <c r="B188" s="29"/>
      <c r="F188" s="29"/>
    </row>
    <row r="189" spans="2:6" x14ac:dyDescent="0.2">
      <c r="B189" s="29"/>
      <c r="F189" s="29"/>
    </row>
    <row r="190" spans="2:6" x14ac:dyDescent="0.2">
      <c r="B190" s="29"/>
      <c r="F190" s="29"/>
    </row>
    <row r="191" spans="2:6" x14ac:dyDescent="0.2">
      <c r="B191" s="29"/>
      <c r="F191" s="29"/>
    </row>
    <row r="192" spans="2:6" x14ac:dyDescent="0.2">
      <c r="B192" s="29"/>
      <c r="F192" s="29"/>
    </row>
    <row r="193" spans="2:6" x14ac:dyDescent="0.2">
      <c r="B193" s="29"/>
      <c r="F193" s="29"/>
    </row>
    <row r="194" spans="2:6" x14ac:dyDescent="0.2">
      <c r="B194" s="29"/>
      <c r="F194" s="29"/>
    </row>
    <row r="195" spans="2:6" x14ac:dyDescent="0.2">
      <c r="B195" s="29"/>
      <c r="F195" s="29"/>
    </row>
    <row r="196" spans="2:6" x14ac:dyDescent="0.2">
      <c r="B196" s="29"/>
      <c r="F196" s="29"/>
    </row>
    <row r="197" spans="2:6" x14ac:dyDescent="0.2">
      <c r="B197" s="29"/>
      <c r="F197" s="29"/>
    </row>
    <row r="198" spans="2:6" x14ac:dyDescent="0.2">
      <c r="B198" s="29"/>
      <c r="F198" s="29"/>
    </row>
    <row r="199" spans="2:6" x14ac:dyDescent="0.2">
      <c r="B199" s="29"/>
      <c r="F199" s="29"/>
    </row>
    <row r="200" spans="2:6" x14ac:dyDescent="0.2">
      <c r="B200" s="29"/>
      <c r="F200" s="29"/>
    </row>
    <row r="201" spans="2:6" x14ac:dyDescent="0.2">
      <c r="B201" s="29"/>
      <c r="F201" s="29"/>
    </row>
    <row r="202" spans="2:6" x14ac:dyDescent="0.2">
      <c r="B202" s="29"/>
      <c r="F202" s="29"/>
    </row>
    <row r="203" spans="2:6" x14ac:dyDescent="0.2">
      <c r="B203" s="29"/>
      <c r="F203" s="29"/>
    </row>
    <row r="204" spans="2:6" x14ac:dyDescent="0.2">
      <c r="B204" s="29"/>
      <c r="F204" s="29"/>
    </row>
    <row r="205" spans="2:6" x14ac:dyDescent="0.2">
      <c r="B205" s="29"/>
      <c r="F205" s="29"/>
    </row>
    <row r="206" spans="2:6" x14ac:dyDescent="0.2">
      <c r="B206" s="29"/>
      <c r="F206" s="29"/>
    </row>
    <row r="207" spans="2:6" x14ac:dyDescent="0.2">
      <c r="B207" s="29"/>
      <c r="F207" s="29"/>
    </row>
    <row r="208" spans="2:6" x14ac:dyDescent="0.2">
      <c r="B208" s="29"/>
      <c r="F208" s="29"/>
    </row>
    <row r="209" spans="2:6" x14ac:dyDescent="0.2">
      <c r="B209" s="29"/>
      <c r="F209" s="29"/>
    </row>
    <row r="210" spans="2:6" x14ac:dyDescent="0.2">
      <c r="B210" s="29"/>
      <c r="F210" s="29"/>
    </row>
    <row r="211" spans="2:6" x14ac:dyDescent="0.2">
      <c r="B211" s="29"/>
      <c r="F211" s="29"/>
    </row>
    <row r="212" spans="2:6" x14ac:dyDescent="0.2">
      <c r="B212" s="29"/>
      <c r="F212" s="29"/>
    </row>
    <row r="213" spans="2:6" x14ac:dyDescent="0.2">
      <c r="B213" s="29"/>
      <c r="F213" s="29"/>
    </row>
    <row r="214" spans="2:6" x14ac:dyDescent="0.2">
      <c r="B214" s="29"/>
      <c r="F214" s="29"/>
    </row>
    <row r="215" spans="2:6" x14ac:dyDescent="0.2">
      <c r="B215" s="29"/>
      <c r="F215" s="29"/>
    </row>
    <row r="216" spans="2:6" x14ac:dyDescent="0.2">
      <c r="B216" s="29"/>
      <c r="F216" s="29"/>
    </row>
    <row r="217" spans="2:6" x14ac:dyDescent="0.2">
      <c r="B217" s="29"/>
      <c r="F217" s="29"/>
    </row>
    <row r="218" spans="2:6" x14ac:dyDescent="0.2">
      <c r="B218" s="29"/>
      <c r="F218" s="29"/>
    </row>
    <row r="219" spans="2:6" x14ac:dyDescent="0.2">
      <c r="B219" s="29"/>
      <c r="F219" s="29"/>
    </row>
    <row r="220" spans="2:6" x14ac:dyDescent="0.2">
      <c r="B220" s="29"/>
      <c r="F220" s="29"/>
    </row>
    <row r="221" spans="2:6" x14ac:dyDescent="0.2">
      <c r="B221" s="29"/>
      <c r="F221" s="29"/>
    </row>
    <row r="222" spans="2:6" x14ac:dyDescent="0.2">
      <c r="B222" s="29"/>
      <c r="F222" s="29"/>
    </row>
    <row r="223" spans="2:6" x14ac:dyDescent="0.2">
      <c r="B223" s="29"/>
      <c r="F223" s="29"/>
    </row>
    <row r="224" spans="2:6" x14ac:dyDescent="0.2">
      <c r="B224" s="29"/>
      <c r="F224" s="29"/>
    </row>
    <row r="225" spans="2:6" x14ac:dyDescent="0.2">
      <c r="B225" s="29"/>
      <c r="F225" s="29"/>
    </row>
    <row r="226" spans="2:6" x14ac:dyDescent="0.2">
      <c r="B226" s="29"/>
      <c r="F226" s="29"/>
    </row>
    <row r="227" spans="2:6" x14ac:dyDescent="0.2">
      <c r="B227" s="29"/>
      <c r="F227" s="29"/>
    </row>
    <row r="228" spans="2:6" x14ac:dyDescent="0.2">
      <c r="B228" s="29"/>
      <c r="F228" s="29"/>
    </row>
    <row r="229" spans="2:6" x14ac:dyDescent="0.2">
      <c r="B229" s="29"/>
      <c r="F229" s="29"/>
    </row>
    <row r="230" spans="2:6" x14ac:dyDescent="0.2">
      <c r="B230" s="29"/>
      <c r="F230" s="29"/>
    </row>
    <row r="231" spans="2:6" x14ac:dyDescent="0.2">
      <c r="B231" s="29"/>
      <c r="F231" s="29"/>
    </row>
    <row r="232" spans="2:6" x14ac:dyDescent="0.2">
      <c r="B232" s="29"/>
      <c r="F232" s="29"/>
    </row>
    <row r="233" spans="2:6" x14ac:dyDescent="0.2">
      <c r="B233" s="29"/>
      <c r="F233" s="29"/>
    </row>
    <row r="234" spans="2:6" x14ac:dyDescent="0.2">
      <c r="B234" s="29"/>
      <c r="F234" s="29"/>
    </row>
    <row r="235" spans="2:6" x14ac:dyDescent="0.2">
      <c r="B235" s="29"/>
      <c r="F235" s="29"/>
    </row>
    <row r="236" spans="2:6" x14ac:dyDescent="0.2">
      <c r="B236" s="29"/>
      <c r="F236" s="29"/>
    </row>
    <row r="237" spans="2:6" x14ac:dyDescent="0.2">
      <c r="B237" s="29"/>
      <c r="F237" s="29"/>
    </row>
    <row r="238" spans="2:6" x14ac:dyDescent="0.2">
      <c r="B238" s="29"/>
      <c r="F238" s="29"/>
    </row>
    <row r="239" spans="2:6" x14ac:dyDescent="0.2">
      <c r="B239" s="29"/>
      <c r="F239" s="29"/>
    </row>
    <row r="240" spans="2:6" x14ac:dyDescent="0.2">
      <c r="B240" s="29"/>
      <c r="F240" s="29"/>
    </row>
    <row r="241" spans="2:6" x14ac:dyDescent="0.2">
      <c r="B241" s="29"/>
      <c r="F241" s="29"/>
    </row>
    <row r="242" spans="2:6" x14ac:dyDescent="0.2">
      <c r="B242" s="29"/>
      <c r="F242" s="29"/>
    </row>
    <row r="243" spans="2:6" x14ac:dyDescent="0.2">
      <c r="B243" s="29"/>
      <c r="F243" s="29"/>
    </row>
    <row r="244" spans="2:6" x14ac:dyDescent="0.2">
      <c r="B244" s="29"/>
      <c r="F244" s="29"/>
    </row>
    <row r="245" spans="2:6" x14ac:dyDescent="0.2">
      <c r="B245" s="29"/>
      <c r="F245" s="29"/>
    </row>
    <row r="246" spans="2:6" x14ac:dyDescent="0.2">
      <c r="B246" s="29"/>
      <c r="F246" s="29"/>
    </row>
    <row r="247" spans="2:6" x14ac:dyDescent="0.2">
      <c r="B247" s="29"/>
      <c r="F247" s="29"/>
    </row>
    <row r="248" spans="2:6" x14ac:dyDescent="0.2">
      <c r="B248" s="29"/>
      <c r="F248" s="29"/>
    </row>
    <row r="249" spans="2:6" x14ac:dyDescent="0.2">
      <c r="B249" s="29"/>
      <c r="F249" s="29"/>
    </row>
    <row r="250" spans="2:6" x14ac:dyDescent="0.2">
      <c r="B250" s="29"/>
      <c r="F250" s="29"/>
    </row>
    <row r="251" spans="2:6" x14ac:dyDescent="0.2">
      <c r="B251" s="29"/>
      <c r="F251" s="29"/>
    </row>
    <row r="252" spans="2:6" x14ac:dyDescent="0.2">
      <c r="B252" s="29"/>
      <c r="F252" s="29"/>
    </row>
    <row r="253" spans="2:6" x14ac:dyDescent="0.2">
      <c r="B253" s="29"/>
      <c r="F253" s="29"/>
    </row>
    <row r="254" spans="2:6" x14ac:dyDescent="0.2">
      <c r="B254" s="29"/>
      <c r="F254" s="29"/>
    </row>
    <row r="255" spans="2:6" x14ac:dyDescent="0.2">
      <c r="B255" s="29"/>
      <c r="F255" s="29"/>
    </row>
    <row r="256" spans="2:6" x14ac:dyDescent="0.2">
      <c r="B256" s="29"/>
      <c r="F256" s="29"/>
    </row>
    <row r="257" spans="2:6" x14ac:dyDescent="0.2">
      <c r="B257" s="29"/>
      <c r="F257" s="29"/>
    </row>
    <row r="258" spans="2:6" x14ac:dyDescent="0.2">
      <c r="B258" s="29"/>
      <c r="F258" s="29"/>
    </row>
    <row r="259" spans="2:6" x14ac:dyDescent="0.2">
      <c r="B259" s="29"/>
      <c r="F259" s="29"/>
    </row>
    <row r="260" spans="2:6" x14ac:dyDescent="0.2">
      <c r="B260" s="29"/>
      <c r="F260" s="29"/>
    </row>
    <row r="261" spans="2:6" x14ac:dyDescent="0.2">
      <c r="B261" s="29"/>
      <c r="F261" s="29"/>
    </row>
    <row r="262" spans="2:6" x14ac:dyDescent="0.2">
      <c r="B262" s="29"/>
      <c r="F262" s="29"/>
    </row>
    <row r="263" spans="2:6" x14ac:dyDescent="0.2">
      <c r="B263" s="29"/>
      <c r="F263" s="29"/>
    </row>
    <row r="264" spans="2:6" x14ac:dyDescent="0.2">
      <c r="B264" s="29"/>
      <c r="F264" s="29"/>
    </row>
    <row r="265" spans="2:6" x14ac:dyDescent="0.2">
      <c r="B265" s="29"/>
      <c r="F265" s="29"/>
    </row>
    <row r="266" spans="2:6" x14ac:dyDescent="0.2">
      <c r="B266" s="29"/>
      <c r="F266" s="29"/>
    </row>
    <row r="267" spans="2:6" x14ac:dyDescent="0.2">
      <c r="B267" s="29"/>
      <c r="F267" s="29"/>
    </row>
    <row r="268" spans="2:6" x14ac:dyDescent="0.2">
      <c r="B268" s="29"/>
      <c r="F268" s="29"/>
    </row>
    <row r="269" spans="2:6" x14ac:dyDescent="0.2">
      <c r="B269" s="29"/>
      <c r="F269" s="29"/>
    </row>
    <row r="270" spans="2:6" x14ac:dyDescent="0.2">
      <c r="B270" s="29"/>
      <c r="F270" s="29"/>
    </row>
    <row r="271" spans="2:6" x14ac:dyDescent="0.2">
      <c r="B271" s="29"/>
      <c r="F271" s="29"/>
    </row>
    <row r="272" spans="2:6" x14ac:dyDescent="0.2">
      <c r="B272" s="29"/>
      <c r="F272" s="29"/>
    </row>
    <row r="273" spans="2:6" x14ac:dyDescent="0.2">
      <c r="B273" s="29"/>
      <c r="F273" s="29"/>
    </row>
    <row r="274" spans="2:6" x14ac:dyDescent="0.2">
      <c r="B274" s="29"/>
      <c r="F274" s="29"/>
    </row>
    <row r="275" spans="2:6" x14ac:dyDescent="0.2">
      <c r="B275" s="29"/>
      <c r="F275" s="29"/>
    </row>
    <row r="276" spans="2:6" x14ac:dyDescent="0.2">
      <c r="B276" s="29"/>
      <c r="F276" s="29"/>
    </row>
    <row r="277" spans="2:6" x14ac:dyDescent="0.2">
      <c r="B277" s="29"/>
      <c r="F277" s="29"/>
    </row>
    <row r="278" spans="2:6" x14ac:dyDescent="0.2">
      <c r="B278" s="29"/>
      <c r="F278" s="29"/>
    </row>
    <row r="279" spans="2:6" x14ac:dyDescent="0.2">
      <c r="B279" s="29"/>
      <c r="F279" s="29"/>
    </row>
    <row r="280" spans="2:6" x14ac:dyDescent="0.2">
      <c r="B280" s="29"/>
      <c r="F280" s="29"/>
    </row>
    <row r="281" spans="2:6" x14ac:dyDescent="0.2">
      <c r="B281" s="29"/>
      <c r="F281" s="29"/>
    </row>
    <row r="282" spans="2:6" x14ac:dyDescent="0.2">
      <c r="B282" s="29"/>
      <c r="F282" s="29"/>
    </row>
    <row r="283" spans="2:6" x14ac:dyDescent="0.2">
      <c r="B283" s="29"/>
      <c r="F283" s="29"/>
    </row>
    <row r="284" spans="2:6" x14ac:dyDescent="0.2">
      <c r="B284" s="29"/>
      <c r="F284" s="29"/>
    </row>
    <row r="285" spans="2:6" x14ac:dyDescent="0.2">
      <c r="B285" s="29"/>
      <c r="F285" s="29"/>
    </row>
    <row r="286" spans="2:6" x14ac:dyDescent="0.2">
      <c r="B286" s="29"/>
      <c r="F286" s="29"/>
    </row>
    <row r="287" spans="2:6" x14ac:dyDescent="0.2">
      <c r="B287" s="29"/>
      <c r="F287" s="29"/>
    </row>
    <row r="288" spans="2:6" x14ac:dyDescent="0.2">
      <c r="B288" s="29"/>
      <c r="F288" s="29"/>
    </row>
    <row r="289" spans="2:6" x14ac:dyDescent="0.2">
      <c r="B289" s="29"/>
      <c r="F289" s="29"/>
    </row>
    <row r="290" spans="2:6" x14ac:dyDescent="0.2">
      <c r="B290" s="29"/>
      <c r="F290" s="29"/>
    </row>
    <row r="291" spans="2:6" x14ac:dyDescent="0.2">
      <c r="B291" s="29"/>
      <c r="F291" s="29"/>
    </row>
    <row r="292" spans="2:6" x14ac:dyDescent="0.2">
      <c r="B292" s="29"/>
      <c r="F292" s="29"/>
    </row>
    <row r="293" spans="2:6" x14ac:dyDescent="0.2">
      <c r="B293" s="29"/>
      <c r="F293" s="29"/>
    </row>
    <row r="294" spans="2:6" x14ac:dyDescent="0.2">
      <c r="B294" s="29"/>
      <c r="F294" s="29"/>
    </row>
    <row r="295" spans="2:6" x14ac:dyDescent="0.2">
      <c r="B295" s="29"/>
      <c r="F295" s="29"/>
    </row>
    <row r="296" spans="2:6" x14ac:dyDescent="0.2">
      <c r="B296" s="29"/>
      <c r="F296" s="29"/>
    </row>
    <row r="297" spans="2:6" x14ac:dyDescent="0.2">
      <c r="B297" s="29"/>
      <c r="F297" s="29"/>
    </row>
    <row r="298" spans="2:6" x14ac:dyDescent="0.2">
      <c r="B298" s="29"/>
      <c r="F298" s="29"/>
    </row>
    <row r="299" spans="2:6" x14ac:dyDescent="0.2">
      <c r="B299" s="29"/>
      <c r="F299" s="29"/>
    </row>
    <row r="300" spans="2:6" x14ac:dyDescent="0.2">
      <c r="B300" s="29"/>
      <c r="F300" s="29"/>
    </row>
    <row r="301" spans="2:6" x14ac:dyDescent="0.2">
      <c r="B301" s="29"/>
      <c r="F301" s="29"/>
    </row>
    <row r="302" spans="2:6" x14ac:dyDescent="0.2">
      <c r="B302" s="29"/>
      <c r="F302" s="29"/>
    </row>
    <row r="303" spans="2:6" x14ac:dyDescent="0.2">
      <c r="B303" s="29"/>
      <c r="F303" s="29"/>
    </row>
    <row r="304" spans="2:6" x14ac:dyDescent="0.2">
      <c r="B304" s="29"/>
      <c r="F304" s="29"/>
    </row>
    <row r="305" spans="2:6" x14ac:dyDescent="0.2">
      <c r="B305" s="29"/>
      <c r="F305" s="29"/>
    </row>
    <row r="306" spans="2:6" x14ac:dyDescent="0.2">
      <c r="B306" s="29"/>
      <c r="F306" s="29"/>
    </row>
    <row r="307" spans="2:6" x14ac:dyDescent="0.2">
      <c r="B307" s="29"/>
      <c r="F307" s="29"/>
    </row>
    <row r="308" spans="2:6" x14ac:dyDescent="0.2">
      <c r="B308" s="29"/>
      <c r="F308" s="29"/>
    </row>
    <row r="309" spans="2:6" x14ac:dyDescent="0.2">
      <c r="B309" s="29"/>
      <c r="F309" s="29"/>
    </row>
    <row r="310" spans="2:6" x14ac:dyDescent="0.2">
      <c r="B310" s="29"/>
      <c r="F310" s="29"/>
    </row>
    <row r="311" spans="2:6" x14ac:dyDescent="0.2">
      <c r="B311" s="29"/>
      <c r="F311" s="29"/>
    </row>
    <row r="312" spans="2:6" x14ac:dyDescent="0.2">
      <c r="B312" s="29"/>
      <c r="F312" s="29"/>
    </row>
    <row r="313" spans="2:6" x14ac:dyDescent="0.2">
      <c r="B313" s="29"/>
      <c r="F313" s="29"/>
    </row>
    <row r="314" spans="2:6" x14ac:dyDescent="0.2">
      <c r="B314" s="29"/>
      <c r="F314" s="29"/>
    </row>
    <row r="315" spans="2:6" x14ac:dyDescent="0.2">
      <c r="B315" s="29"/>
      <c r="F315" s="29"/>
    </row>
    <row r="316" spans="2:6" x14ac:dyDescent="0.2">
      <c r="B316" s="29"/>
      <c r="F316" s="29"/>
    </row>
    <row r="317" spans="2:6" x14ac:dyDescent="0.2">
      <c r="B317" s="29"/>
      <c r="F317" s="29"/>
    </row>
    <row r="318" spans="2:6" x14ac:dyDescent="0.2">
      <c r="B318" s="29"/>
      <c r="F318" s="29"/>
    </row>
    <row r="319" spans="2:6" x14ac:dyDescent="0.2">
      <c r="B319" s="29"/>
      <c r="F319" s="29"/>
    </row>
    <row r="320" spans="2:6" x14ac:dyDescent="0.2">
      <c r="B320" s="29"/>
      <c r="F320" s="29"/>
    </row>
    <row r="321" spans="2:6" x14ac:dyDescent="0.2">
      <c r="B321" s="29"/>
      <c r="F321" s="29"/>
    </row>
    <row r="322" spans="2:6" x14ac:dyDescent="0.2">
      <c r="B322" s="29"/>
      <c r="F322" s="29"/>
    </row>
    <row r="323" spans="2:6" x14ac:dyDescent="0.2">
      <c r="B323" s="29"/>
      <c r="F323" s="29"/>
    </row>
    <row r="324" spans="2:6" x14ac:dyDescent="0.2">
      <c r="B324" s="29"/>
      <c r="F324" s="29"/>
    </row>
    <row r="325" spans="2:6" x14ac:dyDescent="0.2">
      <c r="B325" s="29"/>
      <c r="F325" s="29"/>
    </row>
    <row r="326" spans="2:6" x14ac:dyDescent="0.2">
      <c r="B326" s="29"/>
      <c r="F326" s="29"/>
    </row>
    <row r="327" spans="2:6" x14ac:dyDescent="0.2">
      <c r="B327" s="29"/>
      <c r="F327" s="29"/>
    </row>
    <row r="328" spans="2:6" x14ac:dyDescent="0.2">
      <c r="B328" s="29"/>
      <c r="F328" s="29"/>
    </row>
    <row r="329" spans="2:6" x14ac:dyDescent="0.2">
      <c r="B329" s="29"/>
      <c r="F329" s="29"/>
    </row>
    <row r="330" spans="2:6" x14ac:dyDescent="0.2">
      <c r="B330" s="29"/>
      <c r="F330" s="29"/>
    </row>
    <row r="331" spans="2:6" x14ac:dyDescent="0.2">
      <c r="B331" s="29"/>
      <c r="F331" s="29"/>
    </row>
    <row r="332" spans="2:6" x14ac:dyDescent="0.2">
      <c r="B332" s="29"/>
      <c r="F332" s="29"/>
    </row>
    <row r="333" spans="2:6" x14ac:dyDescent="0.2">
      <c r="B333" s="29"/>
      <c r="F333" s="29"/>
    </row>
    <row r="334" spans="2:6" x14ac:dyDescent="0.2">
      <c r="B334" s="29"/>
      <c r="F334" s="29"/>
    </row>
    <row r="335" spans="2:6" x14ac:dyDescent="0.2">
      <c r="B335" s="29"/>
      <c r="F335" s="29"/>
    </row>
    <row r="336" spans="2:6" x14ac:dyDescent="0.2">
      <c r="B336" s="29"/>
      <c r="F336" s="29"/>
    </row>
    <row r="337" spans="2:6" x14ac:dyDescent="0.2">
      <c r="B337" s="29"/>
      <c r="F337" s="29"/>
    </row>
    <row r="338" spans="2:6" x14ac:dyDescent="0.2">
      <c r="B338" s="29"/>
      <c r="F338" s="29"/>
    </row>
    <row r="339" spans="2:6" x14ac:dyDescent="0.2">
      <c r="B339" s="29"/>
      <c r="F339" s="29"/>
    </row>
    <row r="340" spans="2:6" x14ac:dyDescent="0.2">
      <c r="B340" s="29"/>
      <c r="F340" s="29"/>
    </row>
    <row r="341" spans="2:6" x14ac:dyDescent="0.2">
      <c r="B341" s="29"/>
      <c r="F341" s="29"/>
    </row>
    <row r="342" spans="2:6" x14ac:dyDescent="0.2">
      <c r="B342" s="29"/>
      <c r="F342" s="29"/>
    </row>
    <row r="343" spans="2:6" x14ac:dyDescent="0.2">
      <c r="B343" s="29"/>
      <c r="F343" s="29"/>
    </row>
    <row r="344" spans="2:6" x14ac:dyDescent="0.2">
      <c r="B344" s="29"/>
      <c r="F344" s="29"/>
    </row>
    <row r="345" spans="2:6" x14ac:dyDescent="0.2">
      <c r="B345" s="29"/>
      <c r="F345" s="29"/>
    </row>
    <row r="346" spans="2:6" x14ac:dyDescent="0.2">
      <c r="B346" s="29"/>
      <c r="F346" s="29"/>
    </row>
    <row r="347" spans="2:6" x14ac:dyDescent="0.2">
      <c r="B347" s="29"/>
      <c r="F347" s="29"/>
    </row>
    <row r="348" spans="2:6" x14ac:dyDescent="0.2">
      <c r="B348" s="29"/>
      <c r="F348" s="29"/>
    </row>
    <row r="349" spans="2:6" x14ac:dyDescent="0.2">
      <c r="B349" s="29"/>
      <c r="F349" s="29"/>
    </row>
    <row r="350" spans="2:6" x14ac:dyDescent="0.2">
      <c r="B350" s="29"/>
      <c r="F350" s="29"/>
    </row>
    <row r="351" spans="2:6" x14ac:dyDescent="0.2">
      <c r="B351" s="29"/>
      <c r="F351" s="29"/>
    </row>
    <row r="352" spans="2:6" x14ac:dyDescent="0.2">
      <c r="B352" s="29"/>
      <c r="F352" s="29"/>
    </row>
    <row r="353" spans="2:6" x14ac:dyDescent="0.2">
      <c r="B353" s="29"/>
      <c r="F353" s="29"/>
    </row>
    <row r="354" spans="2:6" x14ac:dyDescent="0.2">
      <c r="B354" s="29"/>
      <c r="F354" s="29"/>
    </row>
    <row r="355" spans="2:6" x14ac:dyDescent="0.2">
      <c r="B355" s="29"/>
      <c r="F355" s="29"/>
    </row>
    <row r="356" spans="2:6" x14ac:dyDescent="0.2">
      <c r="B356" s="29"/>
      <c r="F356" s="29"/>
    </row>
    <row r="357" spans="2:6" x14ac:dyDescent="0.2">
      <c r="B357" s="29"/>
      <c r="F357" s="29"/>
    </row>
    <row r="358" spans="2:6" x14ac:dyDescent="0.2">
      <c r="B358" s="29"/>
      <c r="F358" s="29"/>
    </row>
    <row r="359" spans="2:6" x14ac:dyDescent="0.2">
      <c r="B359" s="29"/>
      <c r="F359" s="29"/>
    </row>
    <row r="360" spans="2:6" x14ac:dyDescent="0.2">
      <c r="B360" s="29"/>
      <c r="F360" s="29"/>
    </row>
    <row r="361" spans="2:6" x14ac:dyDescent="0.2">
      <c r="B361" s="29"/>
      <c r="F361" s="29"/>
    </row>
    <row r="362" spans="2:6" x14ac:dyDescent="0.2">
      <c r="B362" s="29"/>
      <c r="F362" s="29"/>
    </row>
    <row r="363" spans="2:6" x14ac:dyDescent="0.2">
      <c r="B363" s="29"/>
      <c r="F363" s="29"/>
    </row>
    <row r="364" spans="2:6" x14ac:dyDescent="0.2">
      <c r="B364" s="29"/>
      <c r="F364" s="29"/>
    </row>
    <row r="365" spans="2:6" x14ac:dyDescent="0.2">
      <c r="B365" s="29"/>
      <c r="F365" s="29"/>
    </row>
    <row r="366" spans="2:6" x14ac:dyDescent="0.2">
      <c r="B366" s="29"/>
      <c r="F366" s="29"/>
    </row>
    <row r="367" spans="2:6" x14ac:dyDescent="0.2">
      <c r="B367" s="29"/>
      <c r="F367" s="29"/>
    </row>
    <row r="368" spans="2:6" x14ac:dyDescent="0.2">
      <c r="B368" s="29"/>
      <c r="F368" s="29"/>
    </row>
    <row r="369" spans="2:6" x14ac:dyDescent="0.2">
      <c r="B369" s="29"/>
      <c r="F369" s="29"/>
    </row>
    <row r="370" spans="2:6" x14ac:dyDescent="0.2">
      <c r="B370" s="29"/>
      <c r="F370" s="29"/>
    </row>
    <row r="371" spans="2:6" x14ac:dyDescent="0.2">
      <c r="B371" s="29"/>
      <c r="F371" s="29"/>
    </row>
    <row r="372" spans="2:6" x14ac:dyDescent="0.2">
      <c r="B372" s="29"/>
      <c r="F372" s="29"/>
    </row>
    <row r="373" spans="2:6" x14ac:dyDescent="0.2">
      <c r="B373" s="29"/>
      <c r="F373" s="29"/>
    </row>
    <row r="374" spans="2:6" x14ac:dyDescent="0.2">
      <c r="B374" s="29"/>
      <c r="F374" s="29"/>
    </row>
    <row r="375" spans="2:6" x14ac:dyDescent="0.2">
      <c r="B375" s="29"/>
      <c r="F375" s="29"/>
    </row>
    <row r="376" spans="2:6" x14ac:dyDescent="0.2">
      <c r="B376" s="29"/>
      <c r="F376" s="29"/>
    </row>
    <row r="377" spans="2:6" x14ac:dyDescent="0.2">
      <c r="B377" s="29"/>
      <c r="F377" s="29"/>
    </row>
    <row r="378" spans="2:6" x14ac:dyDescent="0.2">
      <c r="B378" s="29"/>
      <c r="F378" s="29"/>
    </row>
    <row r="379" spans="2:6" x14ac:dyDescent="0.2">
      <c r="B379" s="29"/>
      <c r="F379" s="29"/>
    </row>
    <row r="380" spans="2:6" x14ac:dyDescent="0.2">
      <c r="B380" s="29"/>
      <c r="F380" s="29"/>
    </row>
    <row r="381" spans="2:6" x14ac:dyDescent="0.2">
      <c r="B381" s="29"/>
      <c r="F381" s="29"/>
    </row>
    <row r="382" spans="2:6" x14ac:dyDescent="0.2">
      <c r="B382" s="29"/>
      <c r="F382" s="29"/>
    </row>
    <row r="383" spans="2:6" x14ac:dyDescent="0.2">
      <c r="B383" s="29"/>
      <c r="F383" s="29"/>
    </row>
    <row r="384" spans="2:6" x14ac:dyDescent="0.2">
      <c r="B384" s="29"/>
      <c r="F384" s="29"/>
    </row>
    <row r="385" spans="2:6" x14ac:dyDescent="0.2">
      <c r="B385" s="29"/>
      <c r="F385" s="29"/>
    </row>
    <row r="386" spans="2:6" x14ac:dyDescent="0.2">
      <c r="B386" s="29"/>
      <c r="F386" s="29"/>
    </row>
    <row r="387" spans="2:6" x14ac:dyDescent="0.2">
      <c r="B387" s="29"/>
      <c r="F387" s="29"/>
    </row>
    <row r="388" spans="2:6" x14ac:dyDescent="0.2">
      <c r="B388" s="29"/>
      <c r="F388" s="29"/>
    </row>
    <row r="389" spans="2:6" x14ac:dyDescent="0.2">
      <c r="B389" s="29"/>
      <c r="F389" s="29"/>
    </row>
    <row r="390" spans="2:6" x14ac:dyDescent="0.2">
      <c r="B390" s="29"/>
      <c r="F390" s="29"/>
    </row>
    <row r="391" spans="2:6" x14ac:dyDescent="0.2">
      <c r="B391" s="29"/>
      <c r="F391" s="29"/>
    </row>
    <row r="392" spans="2:6" x14ac:dyDescent="0.2">
      <c r="B392" s="29"/>
      <c r="F392" s="29"/>
    </row>
    <row r="393" spans="2:6" x14ac:dyDescent="0.2">
      <c r="B393" s="29"/>
      <c r="F393" s="29"/>
    </row>
    <row r="394" spans="2:6" x14ac:dyDescent="0.2">
      <c r="B394" s="29"/>
      <c r="F394" s="29"/>
    </row>
    <row r="395" spans="2:6" x14ac:dyDescent="0.2">
      <c r="B395" s="29"/>
      <c r="F395" s="29"/>
    </row>
    <row r="396" spans="2:6" x14ac:dyDescent="0.2">
      <c r="B396" s="29"/>
      <c r="F396" s="29"/>
    </row>
    <row r="397" spans="2:6" x14ac:dyDescent="0.2">
      <c r="B397" s="29"/>
      <c r="F397" s="29"/>
    </row>
    <row r="398" spans="2:6" x14ac:dyDescent="0.2">
      <c r="B398" s="29"/>
      <c r="F398" s="29"/>
    </row>
    <row r="399" spans="2:6" x14ac:dyDescent="0.2">
      <c r="B399" s="29"/>
      <c r="F399" s="29"/>
    </row>
    <row r="400" spans="2:6" x14ac:dyDescent="0.2">
      <c r="B400" s="29"/>
      <c r="F400" s="29"/>
    </row>
    <row r="401" spans="2:6" x14ac:dyDescent="0.2">
      <c r="B401" s="29"/>
      <c r="F401" s="29"/>
    </row>
    <row r="402" spans="2:6" x14ac:dyDescent="0.2">
      <c r="B402" s="29"/>
      <c r="F402" s="29"/>
    </row>
    <row r="403" spans="2:6" x14ac:dyDescent="0.2">
      <c r="B403" s="29"/>
      <c r="F403" s="29"/>
    </row>
    <row r="404" spans="2:6" x14ac:dyDescent="0.2">
      <c r="B404" s="29"/>
      <c r="F404" s="29"/>
    </row>
    <row r="405" spans="2:6" x14ac:dyDescent="0.2">
      <c r="B405" s="29"/>
      <c r="F405" s="29"/>
    </row>
    <row r="406" spans="2:6" x14ac:dyDescent="0.2">
      <c r="B406" s="29"/>
      <c r="F406" s="29"/>
    </row>
    <row r="407" spans="2:6" x14ac:dyDescent="0.2">
      <c r="B407" s="29"/>
      <c r="F407" s="29"/>
    </row>
    <row r="408" spans="2:6" x14ac:dyDescent="0.2">
      <c r="B408" s="29"/>
      <c r="F408" s="29"/>
    </row>
    <row r="409" spans="2:6" x14ac:dyDescent="0.2">
      <c r="B409" s="29"/>
      <c r="F409" s="29"/>
    </row>
    <row r="410" spans="2:6" x14ac:dyDescent="0.2">
      <c r="B410" s="29"/>
      <c r="F410" s="29"/>
    </row>
    <row r="411" spans="2:6" x14ac:dyDescent="0.2">
      <c r="B411" s="29"/>
      <c r="F411" s="29"/>
    </row>
    <row r="412" spans="2:6" x14ac:dyDescent="0.2">
      <c r="B412" s="29"/>
      <c r="F412" s="29"/>
    </row>
    <row r="413" spans="2:6" x14ac:dyDescent="0.2">
      <c r="B413" s="29"/>
      <c r="F413" s="29"/>
    </row>
    <row r="414" spans="2:6" x14ac:dyDescent="0.2">
      <c r="B414" s="29"/>
      <c r="F414" s="29"/>
    </row>
    <row r="415" spans="2:6" x14ac:dyDescent="0.2">
      <c r="B415" s="29"/>
      <c r="F415" s="29"/>
    </row>
    <row r="416" spans="2:6" x14ac:dyDescent="0.2">
      <c r="B416" s="29"/>
      <c r="F416" s="29"/>
    </row>
    <row r="417" spans="2:6" x14ac:dyDescent="0.2">
      <c r="B417" s="29"/>
      <c r="F417" s="29"/>
    </row>
    <row r="418" spans="2:6" x14ac:dyDescent="0.2">
      <c r="B418" s="29"/>
      <c r="F418" s="29"/>
    </row>
    <row r="419" spans="2:6" x14ac:dyDescent="0.2">
      <c r="B419" s="29"/>
      <c r="F419" s="29"/>
    </row>
    <row r="420" spans="2:6" x14ac:dyDescent="0.2">
      <c r="B420" s="29"/>
      <c r="F420" s="29"/>
    </row>
    <row r="421" spans="2:6" x14ac:dyDescent="0.2">
      <c r="B421" s="29"/>
      <c r="F421" s="29"/>
    </row>
    <row r="422" spans="2:6" x14ac:dyDescent="0.2">
      <c r="B422" s="29"/>
      <c r="F422" s="29"/>
    </row>
    <row r="423" spans="2:6" x14ac:dyDescent="0.2">
      <c r="B423" s="29"/>
      <c r="F423" s="29"/>
    </row>
    <row r="424" spans="2:6" x14ac:dyDescent="0.2">
      <c r="B424" s="29"/>
      <c r="F424" s="29"/>
    </row>
    <row r="425" spans="2:6" x14ac:dyDescent="0.2">
      <c r="B425" s="29"/>
      <c r="F425" s="29"/>
    </row>
    <row r="426" spans="2:6" x14ac:dyDescent="0.2">
      <c r="B426" s="29"/>
      <c r="F426" s="29"/>
    </row>
    <row r="427" spans="2:6" x14ac:dyDescent="0.2">
      <c r="B427" s="29"/>
      <c r="F427" s="29"/>
    </row>
    <row r="428" spans="2:6" x14ac:dyDescent="0.2">
      <c r="B428" s="29"/>
      <c r="F428" s="29"/>
    </row>
    <row r="429" spans="2:6" x14ac:dyDescent="0.2">
      <c r="B429" s="29"/>
      <c r="F429" s="29"/>
    </row>
    <row r="430" spans="2:6" x14ac:dyDescent="0.2">
      <c r="B430" s="29"/>
      <c r="F430" s="29"/>
    </row>
    <row r="431" spans="2:6" x14ac:dyDescent="0.2">
      <c r="B431" s="29"/>
      <c r="F431" s="29"/>
    </row>
    <row r="432" spans="2:6" x14ac:dyDescent="0.2">
      <c r="B432" s="29"/>
      <c r="F432" s="29"/>
    </row>
    <row r="433" spans="2:6" x14ac:dyDescent="0.2">
      <c r="B433" s="29"/>
      <c r="F433" s="29"/>
    </row>
    <row r="434" spans="2:6" x14ac:dyDescent="0.2">
      <c r="B434" s="29"/>
      <c r="F434" s="29"/>
    </row>
    <row r="435" spans="2:6" x14ac:dyDescent="0.2">
      <c r="B435" s="29"/>
      <c r="F435" s="29"/>
    </row>
    <row r="436" spans="2:6" x14ac:dyDescent="0.2">
      <c r="B436" s="29"/>
      <c r="F436" s="29"/>
    </row>
    <row r="437" spans="2:6" x14ac:dyDescent="0.2">
      <c r="B437" s="29"/>
      <c r="F437" s="29"/>
    </row>
    <row r="438" spans="2:6" x14ac:dyDescent="0.2">
      <c r="B438" s="29"/>
      <c r="F438" s="29"/>
    </row>
    <row r="439" spans="2:6" x14ac:dyDescent="0.2">
      <c r="B439" s="29"/>
      <c r="F439" s="29"/>
    </row>
    <row r="440" spans="2:6" x14ac:dyDescent="0.2">
      <c r="B440" s="29"/>
      <c r="F440" s="29"/>
    </row>
    <row r="441" spans="2:6" x14ac:dyDescent="0.2">
      <c r="B441" s="29"/>
      <c r="F441" s="29"/>
    </row>
    <row r="442" spans="2:6" x14ac:dyDescent="0.2">
      <c r="B442" s="29"/>
      <c r="F442" s="29"/>
    </row>
    <row r="443" spans="2:6" x14ac:dyDescent="0.2">
      <c r="B443" s="29"/>
      <c r="F443" s="29"/>
    </row>
    <row r="444" spans="2:6" x14ac:dyDescent="0.2">
      <c r="B444" s="29"/>
      <c r="F444" s="29"/>
    </row>
    <row r="445" spans="2:6" x14ac:dyDescent="0.2">
      <c r="B445" s="29"/>
      <c r="F445" s="29"/>
    </row>
    <row r="446" spans="2:6" x14ac:dyDescent="0.2">
      <c r="B446" s="29"/>
      <c r="F446" s="29"/>
    </row>
    <row r="447" spans="2:6" x14ac:dyDescent="0.2">
      <c r="B447" s="29"/>
      <c r="F447" s="29"/>
    </row>
    <row r="448" spans="2:6" x14ac:dyDescent="0.2">
      <c r="B448" s="29"/>
      <c r="F448" s="29"/>
    </row>
    <row r="449" spans="2:6" x14ac:dyDescent="0.2">
      <c r="B449" s="29"/>
      <c r="F449" s="29"/>
    </row>
    <row r="450" spans="2:6" x14ac:dyDescent="0.2">
      <c r="B450" s="29"/>
      <c r="F450" s="29"/>
    </row>
    <row r="451" spans="2:6" x14ac:dyDescent="0.2">
      <c r="B451" s="29"/>
      <c r="F451" s="29"/>
    </row>
    <row r="452" spans="2:6" x14ac:dyDescent="0.2">
      <c r="B452" s="29"/>
      <c r="F452" s="29"/>
    </row>
    <row r="453" spans="2:6" x14ac:dyDescent="0.2">
      <c r="B453" s="29"/>
      <c r="F453" s="29"/>
    </row>
    <row r="454" spans="2:6" x14ac:dyDescent="0.2">
      <c r="B454" s="29"/>
      <c r="F454" s="29"/>
    </row>
    <row r="455" spans="2:6" x14ac:dyDescent="0.2">
      <c r="B455" s="29"/>
      <c r="F455" s="29"/>
    </row>
    <row r="456" spans="2:6" x14ac:dyDescent="0.2">
      <c r="B456" s="29"/>
      <c r="F456" s="29"/>
    </row>
    <row r="457" spans="2:6" x14ac:dyDescent="0.2">
      <c r="B457" s="29"/>
      <c r="F457" s="29"/>
    </row>
    <row r="458" spans="2:6" x14ac:dyDescent="0.2">
      <c r="B458" s="29"/>
      <c r="F458" s="29"/>
    </row>
    <row r="459" spans="2:6" x14ac:dyDescent="0.2">
      <c r="B459" s="29"/>
      <c r="F459" s="29"/>
    </row>
    <row r="460" spans="2:6" x14ac:dyDescent="0.2">
      <c r="B460" s="29"/>
      <c r="F460" s="29"/>
    </row>
    <row r="461" spans="2:6" x14ac:dyDescent="0.2">
      <c r="B461" s="29"/>
      <c r="F461" s="29"/>
    </row>
    <row r="462" spans="2:6" x14ac:dyDescent="0.2">
      <c r="B462" s="29"/>
      <c r="F462" s="29"/>
    </row>
    <row r="463" spans="2:6" x14ac:dyDescent="0.2">
      <c r="B463" s="29"/>
      <c r="F463" s="29"/>
    </row>
    <row r="464" spans="2:6" x14ac:dyDescent="0.2">
      <c r="B464" s="29"/>
      <c r="F464" s="29"/>
    </row>
    <row r="465" spans="2:6" x14ac:dyDescent="0.2">
      <c r="B465" s="29"/>
      <c r="F465" s="29"/>
    </row>
    <row r="466" spans="2:6" x14ac:dyDescent="0.2">
      <c r="B466" s="29"/>
      <c r="F466" s="29"/>
    </row>
    <row r="467" spans="2:6" x14ac:dyDescent="0.2">
      <c r="B467" s="29"/>
      <c r="F467" s="29"/>
    </row>
    <row r="468" spans="2:6" x14ac:dyDescent="0.2">
      <c r="B468" s="29"/>
      <c r="F468" s="29"/>
    </row>
    <row r="469" spans="2:6" x14ac:dyDescent="0.2">
      <c r="B469" s="29"/>
      <c r="F469" s="29"/>
    </row>
    <row r="470" spans="2:6" x14ac:dyDescent="0.2">
      <c r="B470" s="29"/>
      <c r="F470" s="29"/>
    </row>
    <row r="471" spans="2:6" x14ac:dyDescent="0.2">
      <c r="B471" s="29"/>
      <c r="F471" s="29"/>
    </row>
    <row r="472" spans="2:6" x14ac:dyDescent="0.2">
      <c r="B472" s="29"/>
      <c r="F472" s="29"/>
    </row>
    <row r="473" spans="2:6" x14ac:dyDescent="0.2">
      <c r="B473" s="29"/>
      <c r="F473" s="29"/>
    </row>
    <row r="474" spans="2:6" x14ac:dyDescent="0.2">
      <c r="B474" s="29"/>
      <c r="F474" s="29"/>
    </row>
    <row r="475" spans="2:6" x14ac:dyDescent="0.2">
      <c r="B475" s="29"/>
      <c r="F475" s="29"/>
    </row>
    <row r="476" spans="2:6" x14ac:dyDescent="0.2">
      <c r="B476" s="29"/>
      <c r="F476" s="29"/>
    </row>
    <row r="477" spans="2:6" x14ac:dyDescent="0.2">
      <c r="B477" s="29"/>
      <c r="F477" s="29"/>
    </row>
    <row r="478" spans="2:6" x14ac:dyDescent="0.2">
      <c r="B478" s="29"/>
      <c r="F478" s="29"/>
    </row>
    <row r="479" spans="2:6" x14ac:dyDescent="0.2">
      <c r="B479" s="29"/>
      <c r="F479" s="29"/>
    </row>
    <row r="480" spans="2:6" x14ac:dyDescent="0.2">
      <c r="B480" s="29"/>
      <c r="F480" s="29"/>
    </row>
    <row r="481" spans="2:6" x14ac:dyDescent="0.2">
      <c r="B481" s="29"/>
      <c r="F481" s="29"/>
    </row>
    <row r="482" spans="2:6" x14ac:dyDescent="0.2">
      <c r="B482" s="29"/>
      <c r="F482" s="29"/>
    </row>
    <row r="483" spans="2:6" x14ac:dyDescent="0.2">
      <c r="B483" s="29"/>
      <c r="F483" s="29"/>
    </row>
    <row r="484" spans="2:6" x14ac:dyDescent="0.2">
      <c r="B484" s="29"/>
      <c r="F484" s="29"/>
    </row>
    <row r="485" spans="2:6" x14ac:dyDescent="0.2">
      <c r="B485" s="29"/>
      <c r="F485" s="29"/>
    </row>
    <row r="486" spans="2:6" x14ac:dyDescent="0.2">
      <c r="B486" s="29"/>
      <c r="F486" s="29"/>
    </row>
    <row r="487" spans="2:6" x14ac:dyDescent="0.2">
      <c r="B487" s="29"/>
      <c r="F487" s="29"/>
    </row>
    <row r="488" spans="2:6" x14ac:dyDescent="0.2">
      <c r="B488" s="29"/>
      <c r="F488" s="29"/>
    </row>
    <row r="489" spans="2:6" x14ac:dyDescent="0.2">
      <c r="B489" s="29"/>
      <c r="F489" s="29"/>
    </row>
    <row r="490" spans="2:6" x14ac:dyDescent="0.2">
      <c r="B490" s="29"/>
      <c r="F490" s="29"/>
    </row>
    <row r="491" spans="2:6" x14ac:dyDescent="0.2">
      <c r="B491" s="29"/>
      <c r="F491" s="29"/>
    </row>
    <row r="492" spans="2:6" x14ac:dyDescent="0.2">
      <c r="B492" s="29"/>
      <c r="F492" s="29"/>
    </row>
    <row r="493" spans="2:6" x14ac:dyDescent="0.2">
      <c r="B493" s="29"/>
      <c r="F493" s="29"/>
    </row>
    <row r="494" spans="2:6" x14ac:dyDescent="0.2">
      <c r="B494" s="29"/>
      <c r="F494" s="29"/>
    </row>
    <row r="495" spans="2:6" x14ac:dyDescent="0.2">
      <c r="B495" s="29"/>
      <c r="F495" s="29"/>
    </row>
    <row r="496" spans="2:6" x14ac:dyDescent="0.2">
      <c r="B496" s="29"/>
      <c r="F496" s="29"/>
    </row>
    <row r="497" spans="2:6" x14ac:dyDescent="0.2">
      <c r="B497" s="29"/>
      <c r="F497" s="29"/>
    </row>
    <row r="498" spans="2:6" x14ac:dyDescent="0.2">
      <c r="B498" s="29"/>
      <c r="F498" s="29"/>
    </row>
    <row r="499" spans="2:6" x14ac:dyDescent="0.2">
      <c r="B499" s="29"/>
      <c r="F499" s="29"/>
    </row>
    <row r="500" spans="2:6" x14ac:dyDescent="0.2">
      <c r="B500" s="29"/>
      <c r="F500" s="29"/>
    </row>
    <row r="501" spans="2:6" x14ac:dyDescent="0.2">
      <c r="B501" s="29"/>
      <c r="F501" s="29"/>
    </row>
    <row r="502" spans="2:6" x14ac:dyDescent="0.2">
      <c r="B502" s="29"/>
      <c r="F502" s="29"/>
    </row>
    <row r="503" spans="2:6" x14ac:dyDescent="0.2">
      <c r="B503" s="29"/>
      <c r="F503" s="29"/>
    </row>
    <row r="504" spans="2:6" x14ac:dyDescent="0.2">
      <c r="B504" s="29"/>
      <c r="F504" s="29"/>
    </row>
    <row r="505" spans="2:6" x14ac:dyDescent="0.2">
      <c r="B505" s="29"/>
      <c r="F505" s="29"/>
    </row>
    <row r="506" spans="2:6" x14ac:dyDescent="0.2">
      <c r="B506" s="29"/>
      <c r="F506" s="29"/>
    </row>
    <row r="507" spans="2:6" x14ac:dyDescent="0.2">
      <c r="B507" s="29"/>
      <c r="F507" s="29"/>
    </row>
    <row r="508" spans="2:6" x14ac:dyDescent="0.2">
      <c r="B508" s="29"/>
      <c r="F508" s="29"/>
    </row>
    <row r="509" spans="2:6" x14ac:dyDescent="0.2">
      <c r="B509" s="29"/>
      <c r="F509" s="29"/>
    </row>
    <row r="510" spans="2:6" x14ac:dyDescent="0.2">
      <c r="B510" s="29"/>
      <c r="F510" s="29"/>
    </row>
    <row r="511" spans="2:6" x14ac:dyDescent="0.2">
      <c r="B511" s="29"/>
      <c r="F511" s="29"/>
    </row>
    <row r="512" spans="2:6" x14ac:dyDescent="0.2">
      <c r="B512" s="29"/>
      <c r="F512" s="29"/>
    </row>
    <row r="513" spans="2:6" x14ac:dyDescent="0.2">
      <c r="B513" s="29"/>
      <c r="F513" s="29"/>
    </row>
    <row r="514" spans="2:6" x14ac:dyDescent="0.2">
      <c r="B514" s="29"/>
      <c r="F514" s="29"/>
    </row>
    <row r="515" spans="2:6" x14ac:dyDescent="0.2">
      <c r="B515" s="29"/>
      <c r="F515" s="29"/>
    </row>
    <row r="516" spans="2:6" x14ac:dyDescent="0.2">
      <c r="B516" s="29"/>
      <c r="F516" s="29"/>
    </row>
    <row r="517" spans="2:6" x14ac:dyDescent="0.2">
      <c r="B517" s="29"/>
      <c r="F517" s="29"/>
    </row>
    <row r="518" spans="2:6" x14ac:dyDescent="0.2">
      <c r="B518" s="29"/>
      <c r="F518" s="29"/>
    </row>
    <row r="519" spans="2:6" x14ac:dyDescent="0.2">
      <c r="B519" s="29"/>
      <c r="F519" s="29"/>
    </row>
    <row r="520" spans="2:6" x14ac:dyDescent="0.2">
      <c r="B520" s="29"/>
      <c r="F520" s="29"/>
    </row>
    <row r="521" spans="2:6" x14ac:dyDescent="0.2">
      <c r="B521" s="29"/>
      <c r="F521" s="29"/>
    </row>
    <row r="522" spans="2:6" x14ac:dyDescent="0.2">
      <c r="B522" s="29"/>
      <c r="F522" s="29"/>
    </row>
    <row r="523" spans="2:6" x14ac:dyDescent="0.2">
      <c r="B523" s="29"/>
      <c r="F523" s="29"/>
    </row>
    <row r="524" spans="2:6" x14ac:dyDescent="0.2">
      <c r="B524" s="29"/>
      <c r="F524" s="29"/>
    </row>
    <row r="525" spans="2:6" x14ac:dyDescent="0.2">
      <c r="B525" s="29"/>
      <c r="F525" s="29"/>
    </row>
    <row r="526" spans="2:6" x14ac:dyDescent="0.2">
      <c r="B526" s="29"/>
      <c r="F526" s="29"/>
    </row>
    <row r="527" spans="2:6" x14ac:dyDescent="0.2">
      <c r="B527" s="29"/>
      <c r="F527" s="29"/>
    </row>
    <row r="528" spans="2:6" x14ac:dyDescent="0.2">
      <c r="B528" s="29"/>
      <c r="F528" s="29"/>
    </row>
    <row r="529" spans="2:6" x14ac:dyDescent="0.2">
      <c r="B529" s="29"/>
      <c r="F529" s="29"/>
    </row>
    <row r="530" spans="2:6" x14ac:dyDescent="0.2">
      <c r="B530" s="29"/>
      <c r="F530" s="29"/>
    </row>
    <row r="531" spans="2:6" x14ac:dyDescent="0.2">
      <c r="B531" s="29"/>
      <c r="F531" s="29"/>
    </row>
    <row r="532" spans="2:6" x14ac:dyDescent="0.2">
      <c r="B532" s="29"/>
      <c r="F532" s="29"/>
    </row>
    <row r="533" spans="2:6" x14ac:dyDescent="0.2">
      <c r="B533" s="29"/>
      <c r="F533" s="29"/>
    </row>
    <row r="534" spans="2:6" x14ac:dyDescent="0.2">
      <c r="B534" s="29"/>
      <c r="F534" s="29"/>
    </row>
    <row r="535" spans="2:6" x14ac:dyDescent="0.2">
      <c r="B535" s="29"/>
      <c r="F535" s="29"/>
    </row>
    <row r="536" spans="2:6" x14ac:dyDescent="0.2">
      <c r="B536" s="29"/>
      <c r="F536" s="29"/>
    </row>
    <row r="537" spans="2:6" x14ac:dyDescent="0.2">
      <c r="B537" s="29"/>
      <c r="F537" s="29"/>
    </row>
    <row r="538" spans="2:6" x14ac:dyDescent="0.2">
      <c r="B538" s="29"/>
      <c r="F538" s="29"/>
    </row>
    <row r="539" spans="2:6" x14ac:dyDescent="0.2">
      <c r="B539" s="29"/>
      <c r="F539" s="29"/>
    </row>
    <row r="540" spans="2:6" x14ac:dyDescent="0.2">
      <c r="B540" s="29"/>
      <c r="F540" s="29"/>
    </row>
    <row r="541" spans="2:6" x14ac:dyDescent="0.2">
      <c r="B541" s="29"/>
      <c r="F541" s="29"/>
    </row>
    <row r="542" spans="2:6" x14ac:dyDescent="0.2">
      <c r="B542" s="29"/>
      <c r="F542" s="29"/>
    </row>
    <row r="543" spans="2:6" x14ac:dyDescent="0.2">
      <c r="B543" s="29"/>
      <c r="F543" s="29"/>
    </row>
    <row r="544" spans="2:6" x14ac:dyDescent="0.2">
      <c r="B544" s="29"/>
      <c r="F544" s="29"/>
    </row>
    <row r="545" spans="2:6" x14ac:dyDescent="0.2">
      <c r="B545" s="29"/>
      <c r="F545" s="29"/>
    </row>
    <row r="546" spans="2:6" x14ac:dyDescent="0.2">
      <c r="B546" s="29"/>
      <c r="F546" s="29"/>
    </row>
    <row r="547" spans="2:6" x14ac:dyDescent="0.2">
      <c r="B547" s="29"/>
      <c r="F547" s="29"/>
    </row>
    <row r="548" spans="2:6" x14ac:dyDescent="0.2">
      <c r="B548" s="29"/>
      <c r="F548" s="29"/>
    </row>
    <row r="549" spans="2:6" x14ac:dyDescent="0.2">
      <c r="B549" s="29"/>
      <c r="F549" s="29"/>
    </row>
    <row r="550" spans="2:6" x14ac:dyDescent="0.2">
      <c r="B550" s="29"/>
      <c r="F550" s="29"/>
    </row>
    <row r="551" spans="2:6" x14ac:dyDescent="0.2">
      <c r="B551" s="29"/>
      <c r="F551" s="29"/>
    </row>
    <row r="552" spans="2:6" x14ac:dyDescent="0.2">
      <c r="B552" s="29"/>
      <c r="F552" s="29"/>
    </row>
    <row r="553" spans="2:6" x14ac:dyDescent="0.2">
      <c r="B553" s="29"/>
      <c r="F553" s="29"/>
    </row>
    <row r="554" spans="2:6" x14ac:dyDescent="0.2">
      <c r="B554" s="29"/>
      <c r="F554" s="29"/>
    </row>
    <row r="555" spans="2:6" x14ac:dyDescent="0.2">
      <c r="B555" s="29"/>
      <c r="F555" s="29"/>
    </row>
    <row r="556" spans="2:6" x14ac:dyDescent="0.2">
      <c r="B556" s="29"/>
      <c r="F556" s="29"/>
    </row>
    <row r="557" spans="2:6" x14ac:dyDescent="0.2">
      <c r="B557" s="29"/>
      <c r="F557" s="29"/>
    </row>
    <row r="558" spans="2:6" x14ac:dyDescent="0.2">
      <c r="B558" s="29"/>
      <c r="F558" s="29"/>
    </row>
    <row r="559" spans="2:6" x14ac:dyDescent="0.2">
      <c r="B559" s="29"/>
      <c r="F559" s="29"/>
    </row>
    <row r="560" spans="2:6" x14ac:dyDescent="0.2">
      <c r="B560" s="29"/>
      <c r="F560" s="29"/>
    </row>
    <row r="561" spans="2:6" x14ac:dyDescent="0.2">
      <c r="B561" s="29"/>
      <c r="F561" s="29"/>
    </row>
    <row r="562" spans="2:6" x14ac:dyDescent="0.2">
      <c r="B562" s="29"/>
      <c r="F562" s="29"/>
    </row>
    <row r="563" spans="2:6" x14ac:dyDescent="0.2">
      <c r="B563" s="29"/>
      <c r="F563" s="29"/>
    </row>
    <row r="564" spans="2:6" x14ac:dyDescent="0.2">
      <c r="B564" s="29"/>
      <c r="F564" s="29"/>
    </row>
    <row r="565" spans="2:6" x14ac:dyDescent="0.2">
      <c r="B565" s="29"/>
      <c r="F565" s="29"/>
    </row>
    <row r="566" spans="2:6" x14ac:dyDescent="0.2">
      <c r="B566" s="29"/>
      <c r="F566" s="29"/>
    </row>
    <row r="567" spans="2:6" x14ac:dyDescent="0.2">
      <c r="B567" s="29"/>
      <c r="F567" s="29"/>
    </row>
    <row r="568" spans="2:6" x14ac:dyDescent="0.2">
      <c r="B568" s="29"/>
      <c r="F568" s="29"/>
    </row>
    <row r="569" spans="2:6" x14ac:dyDescent="0.2">
      <c r="B569" s="29"/>
      <c r="F569" s="29"/>
    </row>
    <row r="570" spans="2:6" x14ac:dyDescent="0.2">
      <c r="B570" s="29"/>
      <c r="F570" s="29"/>
    </row>
    <row r="571" spans="2:6" x14ac:dyDescent="0.2">
      <c r="B571" s="29"/>
      <c r="F571" s="29"/>
    </row>
    <row r="572" spans="2:6" x14ac:dyDescent="0.2">
      <c r="B572" s="29"/>
      <c r="F572" s="29"/>
    </row>
    <row r="573" spans="2:6" x14ac:dyDescent="0.2">
      <c r="B573" s="29"/>
      <c r="F573" s="29"/>
    </row>
    <row r="574" spans="2:6" x14ac:dyDescent="0.2">
      <c r="B574" s="29"/>
      <c r="F574" s="29"/>
    </row>
    <row r="575" spans="2:6" x14ac:dyDescent="0.2">
      <c r="B575" s="29"/>
      <c r="F575" s="29"/>
    </row>
    <row r="576" spans="2:6" x14ac:dyDescent="0.2">
      <c r="B576" s="29"/>
      <c r="F576" s="29"/>
    </row>
    <row r="577" spans="2:6" x14ac:dyDescent="0.2">
      <c r="B577" s="29"/>
      <c r="F577" s="29"/>
    </row>
    <row r="578" spans="2:6" x14ac:dyDescent="0.2">
      <c r="B578" s="29"/>
      <c r="F578" s="29"/>
    </row>
    <row r="579" spans="2:6" x14ac:dyDescent="0.2">
      <c r="B579" s="29"/>
      <c r="F579" s="29"/>
    </row>
    <row r="580" spans="2:6" x14ac:dyDescent="0.2">
      <c r="B580" s="29"/>
      <c r="F580" s="29"/>
    </row>
    <row r="581" spans="2:6" x14ac:dyDescent="0.2">
      <c r="B581" s="29"/>
      <c r="F581" s="29"/>
    </row>
    <row r="582" spans="2:6" x14ac:dyDescent="0.2">
      <c r="B582" s="29"/>
      <c r="F582" s="29"/>
    </row>
    <row r="583" spans="2:6" x14ac:dyDescent="0.2">
      <c r="B583" s="29"/>
      <c r="F583" s="29"/>
    </row>
    <row r="584" spans="2:6" x14ac:dyDescent="0.2">
      <c r="B584" s="29"/>
      <c r="F584" s="29"/>
    </row>
    <row r="585" spans="2:6" x14ac:dyDescent="0.2">
      <c r="B585" s="29"/>
      <c r="F585" s="29"/>
    </row>
    <row r="586" spans="2:6" x14ac:dyDescent="0.2">
      <c r="B586" s="29"/>
      <c r="F586" s="29"/>
    </row>
    <row r="587" spans="2:6" x14ac:dyDescent="0.2">
      <c r="B587" s="29"/>
      <c r="F587" s="29"/>
    </row>
    <row r="588" spans="2:6" x14ac:dyDescent="0.2">
      <c r="B588" s="29"/>
      <c r="F588" s="29"/>
    </row>
    <row r="589" spans="2:6" x14ac:dyDescent="0.2">
      <c r="B589" s="29"/>
      <c r="F589" s="29"/>
    </row>
    <row r="590" spans="2:6" x14ac:dyDescent="0.2">
      <c r="B590" s="29"/>
      <c r="F590" s="29"/>
    </row>
    <row r="591" spans="2:6" x14ac:dyDescent="0.2">
      <c r="B591" s="29"/>
      <c r="F591" s="29"/>
    </row>
    <row r="592" spans="2:6" x14ac:dyDescent="0.2">
      <c r="B592" s="29"/>
      <c r="F592" s="29"/>
    </row>
    <row r="593" spans="2:6" x14ac:dyDescent="0.2">
      <c r="B593" s="29"/>
      <c r="F593" s="29"/>
    </row>
    <row r="594" spans="2:6" x14ac:dyDescent="0.2">
      <c r="B594" s="29"/>
      <c r="F594" s="29"/>
    </row>
    <row r="595" spans="2:6" x14ac:dyDescent="0.2">
      <c r="B595" s="29"/>
      <c r="F595" s="29"/>
    </row>
    <row r="596" spans="2:6" x14ac:dyDescent="0.2">
      <c r="B596" s="29"/>
      <c r="F596" s="29"/>
    </row>
    <row r="597" spans="2:6" x14ac:dyDescent="0.2">
      <c r="B597" s="29"/>
      <c r="F597" s="29"/>
    </row>
    <row r="598" spans="2:6" x14ac:dyDescent="0.2">
      <c r="B598" s="29"/>
      <c r="F598" s="29"/>
    </row>
    <row r="599" spans="2:6" x14ac:dyDescent="0.2">
      <c r="B599" s="29"/>
      <c r="F599" s="29"/>
    </row>
    <row r="600" spans="2:6" x14ac:dyDescent="0.2">
      <c r="B600" s="29"/>
      <c r="F600" s="29"/>
    </row>
    <row r="601" spans="2:6" x14ac:dyDescent="0.2">
      <c r="B601" s="29"/>
      <c r="F601" s="29"/>
    </row>
    <row r="602" spans="2:6" x14ac:dyDescent="0.2">
      <c r="B602" s="29"/>
      <c r="F602" s="29"/>
    </row>
    <row r="603" spans="2:6" x14ac:dyDescent="0.2">
      <c r="B603" s="29"/>
      <c r="F603" s="29"/>
    </row>
    <row r="604" spans="2:6" x14ac:dyDescent="0.2">
      <c r="B604" s="29"/>
      <c r="F604" s="29"/>
    </row>
    <row r="605" spans="2:6" x14ac:dyDescent="0.2">
      <c r="B605" s="29"/>
      <c r="F605" s="29"/>
    </row>
    <row r="606" spans="2:6" x14ac:dyDescent="0.2">
      <c r="B606" s="29"/>
      <c r="F606" s="29"/>
    </row>
    <row r="607" spans="2:6" x14ac:dyDescent="0.2">
      <c r="B607" s="29"/>
      <c r="F607" s="29"/>
    </row>
    <row r="608" spans="2:6" x14ac:dyDescent="0.2">
      <c r="B608" s="29"/>
      <c r="F608" s="29"/>
    </row>
    <row r="609" spans="2:6" x14ac:dyDescent="0.2">
      <c r="B609" s="29"/>
      <c r="F609" s="29"/>
    </row>
    <row r="610" spans="2:6" x14ac:dyDescent="0.2">
      <c r="B610" s="29"/>
      <c r="F610" s="29"/>
    </row>
    <row r="611" spans="2:6" x14ac:dyDescent="0.2">
      <c r="B611" s="29"/>
      <c r="F611" s="29"/>
    </row>
    <row r="612" spans="2:6" x14ac:dyDescent="0.2">
      <c r="B612" s="29"/>
      <c r="F612" s="29"/>
    </row>
    <row r="613" spans="2:6" x14ac:dyDescent="0.2">
      <c r="B613" s="29"/>
      <c r="F613" s="29"/>
    </row>
    <row r="614" spans="2:6" x14ac:dyDescent="0.2">
      <c r="B614" s="29"/>
      <c r="F614" s="29"/>
    </row>
    <row r="615" spans="2:6" x14ac:dyDescent="0.2">
      <c r="B615" s="29"/>
      <c r="F615" s="29"/>
    </row>
    <row r="616" spans="2:6" x14ac:dyDescent="0.2">
      <c r="B616" s="29"/>
      <c r="F616" s="29"/>
    </row>
    <row r="617" spans="2:6" x14ac:dyDescent="0.2">
      <c r="B617" s="29"/>
      <c r="F617" s="29"/>
    </row>
    <row r="618" spans="2:6" x14ac:dyDescent="0.2">
      <c r="B618" s="29"/>
      <c r="F618" s="29"/>
    </row>
    <row r="619" spans="2:6" x14ac:dyDescent="0.2">
      <c r="B619" s="29"/>
      <c r="F619" s="29"/>
    </row>
    <row r="620" spans="2:6" x14ac:dyDescent="0.2">
      <c r="B620" s="29"/>
      <c r="F620" s="29"/>
    </row>
    <row r="621" spans="2:6" x14ac:dyDescent="0.2">
      <c r="B621" s="29"/>
      <c r="F621" s="29"/>
    </row>
    <row r="622" spans="2:6" x14ac:dyDescent="0.2">
      <c r="B622" s="29"/>
      <c r="F622" s="29"/>
    </row>
    <row r="623" spans="2:6" x14ac:dyDescent="0.2">
      <c r="B623" s="29"/>
      <c r="F623" s="29"/>
    </row>
    <row r="624" spans="2:6" x14ac:dyDescent="0.2">
      <c r="B624" s="29"/>
      <c r="F624" s="29"/>
    </row>
    <row r="625" spans="2:6" x14ac:dyDescent="0.2">
      <c r="B625" s="29"/>
      <c r="F625" s="29"/>
    </row>
    <row r="626" spans="2:6" x14ac:dyDescent="0.2">
      <c r="B626" s="29"/>
      <c r="F626" s="29"/>
    </row>
    <row r="627" spans="2:6" x14ac:dyDescent="0.2">
      <c r="B627" s="29"/>
      <c r="F627" s="29"/>
    </row>
    <row r="628" spans="2:6" x14ac:dyDescent="0.2">
      <c r="B628" s="29"/>
      <c r="F628" s="29"/>
    </row>
    <row r="629" spans="2:6" x14ac:dyDescent="0.2">
      <c r="B629" s="29"/>
      <c r="F629" s="29"/>
    </row>
    <row r="630" spans="2:6" x14ac:dyDescent="0.2">
      <c r="B630" s="29"/>
      <c r="F630" s="29"/>
    </row>
    <row r="631" spans="2:6" x14ac:dyDescent="0.2">
      <c r="B631" s="29"/>
      <c r="F631" s="29"/>
    </row>
    <row r="632" spans="2:6" x14ac:dyDescent="0.2">
      <c r="B632" s="29"/>
      <c r="F632" s="29"/>
    </row>
    <row r="633" spans="2:6" x14ac:dyDescent="0.2">
      <c r="B633" s="29"/>
      <c r="F633" s="29"/>
    </row>
    <row r="634" spans="2:6" x14ac:dyDescent="0.2">
      <c r="B634" s="29"/>
      <c r="F634" s="29"/>
    </row>
    <row r="635" spans="2:6" x14ac:dyDescent="0.2">
      <c r="B635" s="29"/>
      <c r="F635" s="29"/>
    </row>
    <row r="636" spans="2:6" x14ac:dyDescent="0.2">
      <c r="B636" s="29"/>
      <c r="F636" s="29"/>
    </row>
    <row r="637" spans="2:6" x14ac:dyDescent="0.2">
      <c r="B637" s="29"/>
      <c r="F637" s="29"/>
    </row>
    <row r="638" spans="2:6" x14ac:dyDescent="0.2">
      <c r="B638" s="29"/>
      <c r="F638" s="29"/>
    </row>
    <row r="639" spans="2:6" x14ac:dyDescent="0.2">
      <c r="B639" s="29"/>
      <c r="F639" s="29"/>
    </row>
    <row r="640" spans="2:6" x14ac:dyDescent="0.2">
      <c r="B640" s="29"/>
      <c r="F640" s="29"/>
    </row>
    <row r="641" spans="2:6" x14ac:dyDescent="0.2">
      <c r="B641" s="29"/>
      <c r="F641" s="29"/>
    </row>
    <row r="642" spans="2:6" x14ac:dyDescent="0.2">
      <c r="B642" s="29"/>
      <c r="F642" s="29"/>
    </row>
    <row r="643" spans="2:6" x14ac:dyDescent="0.2">
      <c r="B643" s="29"/>
      <c r="F643" s="29"/>
    </row>
    <row r="644" spans="2:6" x14ac:dyDescent="0.2">
      <c r="B644" s="29"/>
      <c r="F644" s="29"/>
    </row>
    <row r="645" spans="2:6" x14ac:dyDescent="0.2">
      <c r="B645" s="29"/>
      <c r="F645" s="29"/>
    </row>
    <row r="646" spans="2:6" x14ac:dyDescent="0.2">
      <c r="B646" s="29"/>
      <c r="F646" s="29"/>
    </row>
    <row r="647" spans="2:6" x14ac:dyDescent="0.2">
      <c r="B647" s="29"/>
      <c r="F647" s="29"/>
    </row>
    <row r="648" spans="2:6" x14ac:dyDescent="0.2">
      <c r="B648" s="29"/>
      <c r="F648" s="29"/>
    </row>
    <row r="649" spans="2:6" x14ac:dyDescent="0.2">
      <c r="B649" s="29"/>
      <c r="F649" s="29"/>
    </row>
    <row r="650" spans="2:6" x14ac:dyDescent="0.2">
      <c r="B650" s="29"/>
      <c r="F650" s="29"/>
    </row>
    <row r="651" spans="2:6" x14ac:dyDescent="0.2">
      <c r="B651" s="29"/>
      <c r="F651" s="29"/>
    </row>
    <row r="652" spans="2:6" x14ac:dyDescent="0.2">
      <c r="B652" s="29"/>
      <c r="F652" s="29"/>
    </row>
    <row r="653" spans="2:6" x14ac:dyDescent="0.2">
      <c r="B653" s="29"/>
      <c r="F653" s="29"/>
    </row>
    <row r="654" spans="2:6" x14ac:dyDescent="0.2">
      <c r="B654" s="29"/>
      <c r="F654" s="29"/>
    </row>
    <row r="655" spans="2:6" x14ac:dyDescent="0.2">
      <c r="B655" s="29"/>
      <c r="F655" s="29"/>
    </row>
    <row r="656" spans="2:6" x14ac:dyDescent="0.2">
      <c r="B656" s="29"/>
      <c r="F656" s="29"/>
    </row>
    <row r="657" spans="2:6" x14ac:dyDescent="0.2">
      <c r="B657" s="29"/>
      <c r="F657" s="29"/>
    </row>
    <row r="658" spans="2:6" x14ac:dyDescent="0.2">
      <c r="B658" s="29"/>
      <c r="F658" s="29"/>
    </row>
    <row r="659" spans="2:6" x14ac:dyDescent="0.2">
      <c r="B659" s="29"/>
      <c r="F659" s="29"/>
    </row>
    <row r="660" spans="2:6" x14ac:dyDescent="0.2">
      <c r="B660" s="29"/>
      <c r="F660" s="29"/>
    </row>
    <row r="661" spans="2:6" x14ac:dyDescent="0.2">
      <c r="B661" s="29"/>
      <c r="F661" s="29"/>
    </row>
    <row r="662" spans="2:6" x14ac:dyDescent="0.2">
      <c r="B662" s="29"/>
      <c r="F662" s="29"/>
    </row>
    <row r="663" spans="2:6" x14ac:dyDescent="0.2">
      <c r="B663" s="29"/>
      <c r="F663" s="29"/>
    </row>
    <row r="664" spans="2:6" x14ac:dyDescent="0.2">
      <c r="B664" s="29"/>
      <c r="F664" s="29"/>
    </row>
    <row r="665" spans="2:6" x14ac:dyDescent="0.2">
      <c r="B665" s="29"/>
      <c r="F665" s="29"/>
    </row>
    <row r="666" spans="2:6" x14ac:dyDescent="0.2">
      <c r="B666" s="29"/>
      <c r="F666" s="29"/>
    </row>
    <row r="667" spans="2:6" x14ac:dyDescent="0.2">
      <c r="B667" s="29"/>
      <c r="F667" s="29"/>
    </row>
    <row r="668" spans="2:6" x14ac:dyDescent="0.2">
      <c r="B668" s="29"/>
      <c r="F668" s="29"/>
    </row>
    <row r="669" spans="2:6" x14ac:dyDescent="0.2">
      <c r="B669" s="29"/>
      <c r="F669" s="29"/>
    </row>
    <row r="670" spans="2:6" x14ac:dyDescent="0.2">
      <c r="B670" s="29"/>
      <c r="F670" s="29"/>
    </row>
    <row r="671" spans="2:6" x14ac:dyDescent="0.2">
      <c r="B671" s="29"/>
      <c r="F671" s="29"/>
    </row>
    <row r="672" spans="2:6" x14ac:dyDescent="0.2">
      <c r="B672" s="29"/>
      <c r="F672" s="29"/>
    </row>
    <row r="673" spans="2:6" x14ac:dyDescent="0.2">
      <c r="B673" s="29"/>
      <c r="F673" s="29"/>
    </row>
    <row r="674" spans="2:6" x14ac:dyDescent="0.2">
      <c r="B674" s="29"/>
      <c r="F674" s="29"/>
    </row>
    <row r="675" spans="2:6" x14ac:dyDescent="0.2">
      <c r="B675" s="29"/>
      <c r="F675" s="29"/>
    </row>
    <row r="676" spans="2:6" x14ac:dyDescent="0.2">
      <c r="B676" s="29"/>
      <c r="F676" s="29"/>
    </row>
    <row r="677" spans="2:6" x14ac:dyDescent="0.2">
      <c r="B677" s="29"/>
      <c r="F677" s="29"/>
    </row>
    <row r="678" spans="2:6" x14ac:dyDescent="0.2">
      <c r="B678" s="29"/>
      <c r="F678" s="29"/>
    </row>
    <row r="679" spans="2:6" x14ac:dyDescent="0.2">
      <c r="B679" s="29"/>
      <c r="F679" s="29"/>
    </row>
    <row r="680" spans="2:6" x14ac:dyDescent="0.2">
      <c r="B680" s="29"/>
      <c r="F680" s="29"/>
    </row>
    <row r="681" spans="2:6" x14ac:dyDescent="0.2">
      <c r="B681" s="29"/>
      <c r="F681" s="29"/>
    </row>
    <row r="682" spans="2:6" x14ac:dyDescent="0.2">
      <c r="B682" s="29"/>
      <c r="F682" s="29"/>
    </row>
    <row r="683" spans="2:6" x14ac:dyDescent="0.2">
      <c r="B683" s="29"/>
      <c r="F683" s="29"/>
    </row>
    <row r="684" spans="2:6" x14ac:dyDescent="0.2">
      <c r="B684" s="29"/>
      <c r="F684" s="29"/>
    </row>
    <row r="685" spans="2:6" x14ac:dyDescent="0.2">
      <c r="B685" s="29"/>
      <c r="F685" s="29"/>
    </row>
    <row r="686" spans="2:6" x14ac:dyDescent="0.2">
      <c r="B686" s="29"/>
      <c r="F686" s="29"/>
    </row>
    <row r="687" spans="2:6" x14ac:dyDescent="0.2">
      <c r="B687" s="29"/>
      <c r="F687" s="29"/>
    </row>
    <row r="688" spans="2:6" x14ac:dyDescent="0.2">
      <c r="B688" s="29"/>
      <c r="F688" s="29"/>
    </row>
    <row r="689" spans="2:6" x14ac:dyDescent="0.2">
      <c r="B689" s="29"/>
      <c r="F689" s="29"/>
    </row>
    <row r="690" spans="2:6" x14ac:dyDescent="0.2">
      <c r="B690" s="29"/>
      <c r="F690" s="29"/>
    </row>
    <row r="691" spans="2:6" x14ac:dyDescent="0.2">
      <c r="B691" s="29"/>
      <c r="F691" s="29"/>
    </row>
    <row r="692" spans="2:6" x14ac:dyDescent="0.2">
      <c r="B692" s="29"/>
      <c r="F692" s="29"/>
    </row>
    <row r="693" spans="2:6" x14ac:dyDescent="0.2">
      <c r="B693" s="29"/>
      <c r="F693" s="29"/>
    </row>
    <row r="694" spans="2:6" x14ac:dyDescent="0.2">
      <c r="B694" s="29"/>
      <c r="F694" s="29"/>
    </row>
    <row r="695" spans="2:6" x14ac:dyDescent="0.2">
      <c r="B695" s="29"/>
      <c r="F695" s="29"/>
    </row>
    <row r="696" spans="2:6" x14ac:dyDescent="0.2">
      <c r="B696" s="29"/>
      <c r="F696" s="29"/>
    </row>
    <row r="697" spans="2:6" x14ac:dyDescent="0.2">
      <c r="B697" s="29"/>
      <c r="F697" s="29"/>
    </row>
    <row r="698" spans="2:6" x14ac:dyDescent="0.2">
      <c r="B698" s="29"/>
      <c r="F698" s="29"/>
    </row>
    <row r="699" spans="2:6" x14ac:dyDescent="0.2">
      <c r="B699" s="29"/>
      <c r="F699" s="29"/>
    </row>
    <row r="700" spans="2:6" x14ac:dyDescent="0.2">
      <c r="B700" s="29"/>
      <c r="F700" s="29"/>
    </row>
    <row r="701" spans="2:6" x14ac:dyDescent="0.2">
      <c r="B701" s="29"/>
      <c r="F701" s="29"/>
    </row>
    <row r="702" spans="2:6" x14ac:dyDescent="0.2">
      <c r="B702" s="29"/>
      <c r="F702" s="29"/>
    </row>
    <row r="703" spans="2:6" x14ac:dyDescent="0.2">
      <c r="B703" s="29"/>
      <c r="F703" s="29"/>
    </row>
    <row r="704" spans="2:6" x14ac:dyDescent="0.2">
      <c r="B704" s="29"/>
      <c r="F704" s="29"/>
    </row>
    <row r="705" spans="2:6" x14ac:dyDescent="0.2">
      <c r="B705" s="29"/>
      <c r="F705" s="29"/>
    </row>
    <row r="706" spans="2:6" x14ac:dyDescent="0.2">
      <c r="B706" s="29"/>
      <c r="F706" s="29"/>
    </row>
    <row r="707" spans="2:6" x14ac:dyDescent="0.2">
      <c r="B707" s="29"/>
      <c r="F707" s="29"/>
    </row>
    <row r="708" spans="2:6" x14ac:dyDescent="0.2">
      <c r="B708" s="29"/>
      <c r="F708" s="29"/>
    </row>
    <row r="709" spans="2:6" x14ac:dyDescent="0.2">
      <c r="B709" s="29"/>
      <c r="F709" s="29"/>
    </row>
    <row r="710" spans="2:6" x14ac:dyDescent="0.2">
      <c r="B710" s="29"/>
      <c r="F710" s="29"/>
    </row>
    <row r="711" spans="2:6" x14ac:dyDescent="0.2">
      <c r="B711" s="29"/>
      <c r="F711" s="29"/>
    </row>
    <row r="712" spans="2:6" x14ac:dyDescent="0.2">
      <c r="B712" s="29"/>
      <c r="F712" s="29"/>
    </row>
    <row r="713" spans="2:6" x14ac:dyDescent="0.2">
      <c r="B713" s="29"/>
      <c r="F713" s="29"/>
    </row>
    <row r="714" spans="2:6" x14ac:dyDescent="0.2">
      <c r="B714" s="29"/>
      <c r="F714" s="29"/>
    </row>
    <row r="715" spans="2:6" x14ac:dyDescent="0.2">
      <c r="B715" s="29"/>
      <c r="F715" s="29"/>
    </row>
    <row r="716" spans="2:6" x14ac:dyDescent="0.2">
      <c r="B716" s="29"/>
      <c r="F716" s="29"/>
    </row>
    <row r="717" spans="2:6" x14ac:dyDescent="0.2">
      <c r="B717" s="29"/>
      <c r="F717" s="29"/>
    </row>
    <row r="718" spans="2:6" x14ac:dyDescent="0.2">
      <c r="B718" s="29"/>
      <c r="F718" s="29"/>
    </row>
    <row r="719" spans="2:6" x14ac:dyDescent="0.2">
      <c r="B719" s="29"/>
      <c r="F719" s="29"/>
    </row>
    <row r="720" spans="2:6" x14ac:dyDescent="0.2">
      <c r="B720" s="29"/>
      <c r="F720" s="29"/>
    </row>
    <row r="721" spans="2:6" x14ac:dyDescent="0.2">
      <c r="B721" s="29"/>
      <c r="F721" s="29"/>
    </row>
    <row r="722" spans="2:6" x14ac:dyDescent="0.2">
      <c r="B722" s="29"/>
      <c r="F722" s="29"/>
    </row>
    <row r="723" spans="2:6" x14ac:dyDescent="0.2">
      <c r="B723" s="29"/>
      <c r="F723" s="29"/>
    </row>
    <row r="724" spans="2:6" x14ac:dyDescent="0.2">
      <c r="B724" s="29"/>
      <c r="F724" s="29"/>
    </row>
    <row r="725" spans="2:6" x14ac:dyDescent="0.2">
      <c r="B725" s="29"/>
      <c r="F725" s="29"/>
    </row>
    <row r="726" spans="2:6" x14ac:dyDescent="0.2">
      <c r="B726" s="29"/>
      <c r="F726" s="29"/>
    </row>
    <row r="727" spans="2:6" x14ac:dyDescent="0.2">
      <c r="B727" s="29"/>
      <c r="F727" s="29"/>
    </row>
    <row r="728" spans="2:6" x14ac:dyDescent="0.2">
      <c r="B728" s="29"/>
      <c r="F728" s="29"/>
    </row>
    <row r="729" spans="2:6" x14ac:dyDescent="0.2">
      <c r="B729" s="29"/>
      <c r="F729" s="29"/>
    </row>
    <row r="730" spans="2:6" x14ac:dyDescent="0.2">
      <c r="B730" s="29"/>
      <c r="F730" s="29"/>
    </row>
    <row r="731" spans="2:6" x14ac:dyDescent="0.2">
      <c r="B731" s="29"/>
      <c r="F731" s="29"/>
    </row>
    <row r="732" spans="2:6" x14ac:dyDescent="0.2">
      <c r="B732" s="29"/>
      <c r="F732" s="29"/>
    </row>
    <row r="733" spans="2:6" x14ac:dyDescent="0.2">
      <c r="B733" s="29"/>
      <c r="F733" s="29"/>
    </row>
    <row r="734" spans="2:6" x14ac:dyDescent="0.2">
      <c r="B734" s="29"/>
      <c r="F734" s="29"/>
    </row>
    <row r="735" spans="2:6" x14ac:dyDescent="0.2">
      <c r="B735" s="29"/>
      <c r="F735" s="29"/>
    </row>
    <row r="736" spans="2:6" x14ac:dyDescent="0.2">
      <c r="B736" s="29"/>
      <c r="F736" s="29"/>
    </row>
    <row r="737" spans="2:6" x14ac:dyDescent="0.2">
      <c r="B737" s="29"/>
      <c r="F737" s="29"/>
    </row>
    <row r="738" spans="2:6" x14ac:dyDescent="0.2">
      <c r="B738" s="29"/>
      <c r="F738" s="29"/>
    </row>
    <row r="739" spans="2:6" x14ac:dyDescent="0.2">
      <c r="B739" s="29"/>
      <c r="F739" s="29"/>
    </row>
    <row r="740" spans="2:6" x14ac:dyDescent="0.2">
      <c r="B740" s="29"/>
      <c r="F740" s="29"/>
    </row>
    <row r="741" spans="2:6" x14ac:dyDescent="0.2">
      <c r="B741" s="29"/>
      <c r="F741" s="29"/>
    </row>
    <row r="742" spans="2:6" x14ac:dyDescent="0.2">
      <c r="B742" s="29"/>
      <c r="F742" s="29"/>
    </row>
    <row r="743" spans="2:6" x14ac:dyDescent="0.2">
      <c r="B743" s="29"/>
      <c r="F743" s="29"/>
    </row>
    <row r="744" spans="2:6" x14ac:dyDescent="0.2">
      <c r="B744" s="29"/>
      <c r="F744" s="29"/>
    </row>
    <row r="745" spans="2:6" x14ac:dyDescent="0.2">
      <c r="B745" s="29"/>
      <c r="F745" s="29"/>
    </row>
    <row r="746" spans="2:6" x14ac:dyDescent="0.2">
      <c r="B746" s="29"/>
      <c r="F746" s="29"/>
    </row>
    <row r="747" spans="2:6" x14ac:dyDescent="0.2">
      <c r="B747" s="29"/>
      <c r="F747" s="29"/>
    </row>
    <row r="748" spans="2:6" x14ac:dyDescent="0.2">
      <c r="B748" s="29"/>
      <c r="F748" s="29"/>
    </row>
    <row r="749" spans="2:6" x14ac:dyDescent="0.2">
      <c r="B749" s="29"/>
      <c r="F749" s="29"/>
    </row>
    <row r="750" spans="2:6" x14ac:dyDescent="0.2">
      <c r="B750" s="29"/>
      <c r="F750" s="29"/>
    </row>
    <row r="751" spans="2:6" x14ac:dyDescent="0.2">
      <c r="B751" s="29"/>
      <c r="F751" s="29"/>
    </row>
    <row r="752" spans="2:6" x14ac:dyDescent="0.2">
      <c r="B752" s="29"/>
      <c r="F752" s="29"/>
    </row>
    <row r="753" spans="2:6" x14ac:dyDescent="0.2">
      <c r="B753" s="29"/>
      <c r="F753" s="29"/>
    </row>
    <row r="754" spans="2:6" x14ac:dyDescent="0.2">
      <c r="B754" s="29"/>
      <c r="F754" s="29"/>
    </row>
    <row r="755" spans="2:6" x14ac:dyDescent="0.2">
      <c r="B755" s="29"/>
      <c r="F755" s="29"/>
    </row>
    <row r="756" spans="2:6" x14ac:dyDescent="0.2">
      <c r="B756" s="29"/>
      <c r="F756" s="29"/>
    </row>
    <row r="757" spans="2:6" x14ac:dyDescent="0.2">
      <c r="B757" s="29"/>
      <c r="F757" s="29"/>
    </row>
    <row r="758" spans="2:6" x14ac:dyDescent="0.2">
      <c r="B758" s="29"/>
      <c r="F758" s="29"/>
    </row>
    <row r="759" spans="2:6" x14ac:dyDescent="0.2">
      <c r="B759" s="29"/>
      <c r="F759" s="29"/>
    </row>
    <row r="760" spans="2:6" x14ac:dyDescent="0.2">
      <c r="B760" s="29"/>
      <c r="F760" s="29"/>
    </row>
    <row r="761" spans="2:6" x14ac:dyDescent="0.2">
      <c r="B761" s="29"/>
      <c r="F761" s="29"/>
    </row>
    <row r="762" spans="2:6" x14ac:dyDescent="0.2">
      <c r="B762" s="29"/>
      <c r="F762" s="29"/>
    </row>
    <row r="763" spans="2:6" x14ac:dyDescent="0.2">
      <c r="B763" s="29"/>
      <c r="F763" s="29"/>
    </row>
    <row r="764" spans="2:6" x14ac:dyDescent="0.2">
      <c r="B764" s="29"/>
      <c r="F764" s="29"/>
    </row>
    <row r="765" spans="2:6" x14ac:dyDescent="0.2">
      <c r="B765" s="29"/>
      <c r="F765" s="29"/>
    </row>
    <row r="766" spans="2:6" x14ac:dyDescent="0.2">
      <c r="B766" s="29"/>
      <c r="F766" s="29"/>
    </row>
    <row r="767" spans="2:6" x14ac:dyDescent="0.2">
      <c r="B767" s="29"/>
      <c r="F767" s="29"/>
    </row>
    <row r="768" spans="2:6" x14ac:dyDescent="0.2">
      <c r="B768" s="29"/>
      <c r="F768" s="29"/>
    </row>
    <row r="769" spans="2:6" x14ac:dyDescent="0.2">
      <c r="B769" s="29"/>
      <c r="F769" s="29"/>
    </row>
    <row r="770" spans="2:6" x14ac:dyDescent="0.2">
      <c r="B770" s="29"/>
      <c r="F770" s="29"/>
    </row>
    <row r="771" spans="2:6" x14ac:dyDescent="0.2">
      <c r="B771" s="29"/>
      <c r="F771" s="29"/>
    </row>
    <row r="772" spans="2:6" x14ac:dyDescent="0.2">
      <c r="B772" s="29"/>
      <c r="F772" s="29"/>
    </row>
    <row r="773" spans="2:6" x14ac:dyDescent="0.2">
      <c r="B773" s="29"/>
      <c r="F773" s="29"/>
    </row>
    <row r="774" spans="2:6" x14ac:dyDescent="0.2">
      <c r="B774" s="29"/>
      <c r="F774" s="29"/>
    </row>
    <row r="775" spans="2:6" x14ac:dyDescent="0.2">
      <c r="B775" s="29"/>
      <c r="F775" s="29"/>
    </row>
    <row r="776" spans="2:6" x14ac:dyDescent="0.2">
      <c r="B776" s="29"/>
      <c r="F776" s="29"/>
    </row>
    <row r="777" spans="2:6" x14ac:dyDescent="0.2">
      <c r="B777" s="29"/>
      <c r="F777" s="29"/>
    </row>
    <row r="778" spans="2:6" x14ac:dyDescent="0.2">
      <c r="B778" s="29"/>
      <c r="F778" s="29"/>
    </row>
    <row r="779" spans="2:6" x14ac:dyDescent="0.2">
      <c r="B779" s="29"/>
      <c r="F779" s="29"/>
    </row>
    <row r="780" spans="2:6" x14ac:dyDescent="0.2">
      <c r="B780" s="29"/>
      <c r="F780" s="29"/>
    </row>
    <row r="781" spans="2:6" x14ac:dyDescent="0.2">
      <c r="B781" s="29"/>
      <c r="F781" s="29"/>
    </row>
    <row r="782" spans="2:6" x14ac:dyDescent="0.2">
      <c r="B782" s="29"/>
      <c r="F782" s="29"/>
    </row>
    <row r="783" spans="2:6" x14ac:dyDescent="0.2">
      <c r="B783" s="29"/>
      <c r="F783" s="29"/>
    </row>
    <row r="784" spans="2:6" x14ac:dyDescent="0.2">
      <c r="B784" s="29"/>
      <c r="F784" s="29"/>
    </row>
    <row r="785" spans="2:6" x14ac:dyDescent="0.2">
      <c r="B785" s="29"/>
      <c r="F785" s="29"/>
    </row>
    <row r="786" spans="2:6" x14ac:dyDescent="0.2">
      <c r="B786" s="29"/>
      <c r="F786" s="29"/>
    </row>
    <row r="787" spans="2:6" x14ac:dyDescent="0.2">
      <c r="B787" s="29"/>
      <c r="F787" s="29"/>
    </row>
    <row r="788" spans="2:6" x14ac:dyDescent="0.2">
      <c r="B788" s="29"/>
      <c r="F788" s="29"/>
    </row>
    <row r="789" spans="2:6" x14ac:dyDescent="0.2">
      <c r="B789" s="29"/>
      <c r="F789" s="29"/>
    </row>
    <row r="790" spans="2:6" x14ac:dyDescent="0.2">
      <c r="B790" s="29"/>
      <c r="F790" s="29"/>
    </row>
    <row r="791" spans="2:6" x14ac:dyDescent="0.2">
      <c r="B791" s="29"/>
      <c r="F791" s="29"/>
    </row>
    <row r="792" spans="2:6" x14ac:dyDescent="0.2">
      <c r="B792" s="29"/>
      <c r="F792" s="29"/>
    </row>
    <row r="793" spans="2:6" x14ac:dyDescent="0.2">
      <c r="B793" s="29"/>
      <c r="F793" s="29"/>
    </row>
    <row r="794" spans="2:6" x14ac:dyDescent="0.2">
      <c r="B794" s="29"/>
      <c r="F794" s="29"/>
    </row>
    <row r="795" spans="2:6" x14ac:dyDescent="0.2">
      <c r="B795" s="29"/>
      <c r="F795" s="29"/>
    </row>
    <row r="796" spans="2:6" x14ac:dyDescent="0.2">
      <c r="B796" s="29"/>
      <c r="F796" s="29"/>
    </row>
    <row r="797" spans="2:6" x14ac:dyDescent="0.2">
      <c r="B797" s="29"/>
      <c r="F797" s="29"/>
    </row>
    <row r="798" spans="2:6" x14ac:dyDescent="0.2">
      <c r="B798" s="29"/>
      <c r="F798" s="29"/>
    </row>
    <row r="799" spans="2:6" x14ac:dyDescent="0.2">
      <c r="B799" s="29"/>
      <c r="F799" s="29"/>
    </row>
    <row r="800" spans="2:6" x14ac:dyDescent="0.2">
      <c r="B800" s="29"/>
      <c r="F800" s="29"/>
    </row>
    <row r="801" spans="2:6" x14ac:dyDescent="0.2">
      <c r="B801" s="29"/>
      <c r="F801" s="29"/>
    </row>
    <row r="802" spans="2:6" x14ac:dyDescent="0.2">
      <c r="B802" s="29"/>
      <c r="F802" s="29"/>
    </row>
    <row r="803" spans="2:6" x14ac:dyDescent="0.2">
      <c r="B803" s="29"/>
      <c r="F803" s="29"/>
    </row>
    <row r="804" spans="2:6" x14ac:dyDescent="0.2">
      <c r="B804" s="29"/>
      <c r="F804" s="29"/>
    </row>
    <row r="805" spans="2:6" x14ac:dyDescent="0.2">
      <c r="B805" s="29"/>
      <c r="F805" s="29"/>
    </row>
    <row r="806" spans="2:6" x14ac:dyDescent="0.2">
      <c r="B806" s="29"/>
      <c r="F806" s="29"/>
    </row>
    <row r="807" spans="2:6" x14ac:dyDescent="0.2">
      <c r="B807" s="29"/>
      <c r="F807" s="29"/>
    </row>
    <row r="808" spans="2:6" x14ac:dyDescent="0.2">
      <c r="B808" s="29"/>
      <c r="F808" s="29"/>
    </row>
    <row r="809" spans="2:6" x14ac:dyDescent="0.2">
      <c r="B809" s="29"/>
      <c r="F809" s="29"/>
    </row>
    <row r="810" spans="2:6" x14ac:dyDescent="0.2">
      <c r="B810" s="29"/>
      <c r="F810" s="29"/>
    </row>
    <row r="811" spans="2:6" x14ac:dyDescent="0.2">
      <c r="B811" s="29"/>
      <c r="F811" s="29"/>
    </row>
    <row r="812" spans="2:6" x14ac:dyDescent="0.2">
      <c r="B812" s="29"/>
      <c r="F812" s="29"/>
    </row>
    <row r="813" spans="2:6" x14ac:dyDescent="0.2">
      <c r="B813" s="29"/>
      <c r="F813" s="29"/>
    </row>
    <row r="814" spans="2:6" x14ac:dyDescent="0.2">
      <c r="B814" s="29"/>
      <c r="F814" s="29"/>
    </row>
    <row r="815" spans="2:6" x14ac:dyDescent="0.2">
      <c r="B815" s="29"/>
      <c r="F815" s="29"/>
    </row>
    <row r="816" spans="2:6" x14ac:dyDescent="0.2">
      <c r="B816" s="29"/>
      <c r="F816" s="29"/>
    </row>
    <row r="817" spans="2:6" x14ac:dyDescent="0.2">
      <c r="B817" s="29"/>
      <c r="F817" s="29"/>
    </row>
    <row r="818" spans="2:6" x14ac:dyDescent="0.2">
      <c r="B818" s="29"/>
      <c r="F818" s="29"/>
    </row>
    <row r="819" spans="2:6" x14ac:dyDescent="0.2">
      <c r="B819" s="29"/>
      <c r="F819" s="29"/>
    </row>
    <row r="820" spans="2:6" x14ac:dyDescent="0.2">
      <c r="B820" s="29"/>
      <c r="F820" s="29"/>
    </row>
    <row r="821" spans="2:6" x14ac:dyDescent="0.2">
      <c r="B821" s="29"/>
      <c r="F821" s="29"/>
    </row>
    <row r="822" spans="2:6" x14ac:dyDescent="0.2">
      <c r="B822" s="29"/>
      <c r="F822" s="29"/>
    </row>
    <row r="823" spans="2:6" x14ac:dyDescent="0.2">
      <c r="B823" s="29"/>
      <c r="F823" s="29"/>
    </row>
    <row r="824" spans="2:6" x14ac:dyDescent="0.2">
      <c r="B824" s="29"/>
      <c r="F824" s="29"/>
    </row>
    <row r="825" spans="2:6" x14ac:dyDescent="0.2">
      <c r="B825" s="29"/>
      <c r="F825" s="29"/>
    </row>
    <row r="826" spans="2:6" x14ac:dyDescent="0.2">
      <c r="B826" s="29"/>
      <c r="F826" s="29"/>
    </row>
    <row r="827" spans="2:6" x14ac:dyDescent="0.2">
      <c r="B827" s="29"/>
      <c r="F827" s="29"/>
    </row>
    <row r="828" spans="2:6" x14ac:dyDescent="0.2">
      <c r="B828" s="29"/>
      <c r="F828" s="29"/>
    </row>
    <row r="829" spans="2:6" x14ac:dyDescent="0.2">
      <c r="B829" s="29"/>
      <c r="F829" s="29"/>
    </row>
    <row r="830" spans="2:6" x14ac:dyDescent="0.2">
      <c r="B830" s="29"/>
      <c r="F830" s="29"/>
    </row>
    <row r="831" spans="2:6" x14ac:dyDescent="0.2">
      <c r="B831" s="29"/>
      <c r="F831" s="29"/>
    </row>
    <row r="832" spans="2:6" x14ac:dyDescent="0.2">
      <c r="B832" s="29"/>
      <c r="F832" s="29"/>
    </row>
    <row r="833" spans="2:6" x14ac:dyDescent="0.2">
      <c r="B833" s="29"/>
      <c r="F833" s="29"/>
    </row>
    <row r="834" spans="2:6" x14ac:dyDescent="0.2">
      <c r="B834" s="29"/>
      <c r="F834" s="29"/>
    </row>
    <row r="835" spans="2:6" x14ac:dyDescent="0.2">
      <c r="B835" s="29"/>
      <c r="F835" s="29"/>
    </row>
    <row r="836" spans="2:6" x14ac:dyDescent="0.2">
      <c r="B836" s="29"/>
      <c r="F836" s="29"/>
    </row>
    <row r="837" spans="2:6" x14ac:dyDescent="0.2">
      <c r="B837" s="29"/>
      <c r="F837" s="29"/>
    </row>
    <row r="838" spans="2:6" x14ac:dyDescent="0.2">
      <c r="B838" s="29"/>
      <c r="F838" s="29"/>
    </row>
    <row r="839" spans="2:6" x14ac:dyDescent="0.2">
      <c r="B839" s="29"/>
      <c r="F839" s="29"/>
    </row>
    <row r="840" spans="2:6" x14ac:dyDescent="0.2">
      <c r="B840" s="29"/>
      <c r="F840" s="29"/>
    </row>
    <row r="841" spans="2:6" x14ac:dyDescent="0.2">
      <c r="B841" s="29"/>
      <c r="F841" s="29"/>
    </row>
    <row r="842" spans="2:6" x14ac:dyDescent="0.2">
      <c r="B842" s="29"/>
      <c r="F842" s="29"/>
    </row>
    <row r="843" spans="2:6" x14ac:dyDescent="0.2">
      <c r="B843" s="29"/>
      <c r="F843" s="29"/>
    </row>
    <row r="844" spans="2:6" x14ac:dyDescent="0.2">
      <c r="B844" s="29"/>
      <c r="F844" s="29"/>
    </row>
  </sheetData>
  <phoneticPr fontId="6" type="noConversion"/>
  <hyperlinks>
    <hyperlink ref="P11" r:id="rId1" display="http://www.konkoly.hu/cgi-bin/IBVS?5060" xr:uid="{00000000-0004-0000-0100-000000000000}"/>
    <hyperlink ref="P12" r:id="rId2" display="http://www.konkoly.hu/cgi-bin/IBVS?5060" xr:uid="{00000000-0004-0000-0100-000001000000}"/>
    <hyperlink ref="P13" r:id="rId3" display="http://www.konkoly.hu/cgi-bin/IBVS?5224" xr:uid="{00000000-0004-0000-0100-000002000000}"/>
    <hyperlink ref="P14" r:id="rId4" display="http://www.konkoly.hu/cgi-bin/IBVS?5493" xr:uid="{00000000-0004-0000-0100-000003000000}"/>
    <hyperlink ref="P25" r:id="rId5" display="http://www.konkoly.hu/cgi-bin/IBVS?5493" xr:uid="{00000000-0004-0000-0100-000004000000}"/>
    <hyperlink ref="P15" r:id="rId6" display="http://www.konkoly.hu/cgi-bin/IBVS?5592" xr:uid="{00000000-0004-0000-0100-000005000000}"/>
    <hyperlink ref="P16" r:id="rId7" display="http://www.konkoly.hu/cgi-bin/IBVS?5592" xr:uid="{00000000-0004-0000-0100-000006000000}"/>
    <hyperlink ref="P17" r:id="rId8" display="http://www.konkoly.hu/cgi-bin/IBVS?5592" xr:uid="{00000000-0004-0000-0100-000007000000}"/>
    <hyperlink ref="P18" r:id="rId9" display="http://www.konkoly.hu/cgi-bin/IBVS?5592" xr:uid="{00000000-0004-0000-0100-000008000000}"/>
    <hyperlink ref="P19" r:id="rId10" display="http://www.konkoly.hu/cgi-bin/IBVS?5875" xr:uid="{00000000-0004-0000-0100-000009000000}"/>
    <hyperlink ref="P20" r:id="rId11" display="http://www.bav-astro.de/sfs/BAVM_link.php?BAVMnr=209" xr:uid="{00000000-0004-0000-0100-00000A000000}"/>
    <hyperlink ref="P21" r:id="rId12" display="http://www.konkoly.hu/cgi-bin/IBVS?5894" xr:uid="{00000000-0004-0000-0100-00000B000000}"/>
    <hyperlink ref="P22" r:id="rId13" display="http://www.konkoly.hu/cgi-bin/IBVS?5945" xr:uid="{00000000-0004-0000-0100-00000C000000}"/>
    <hyperlink ref="P23" r:id="rId14" display="http://www.konkoly.hu/cgi-bin/IBVS?5992" xr:uid="{00000000-0004-0000-0100-00000D000000}"/>
    <hyperlink ref="P24" r:id="rId15" display="http://www.konkoly.hu/cgi-bin/IBVS?6029" xr:uid="{00000000-0004-0000-0100-00000E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6"/>
  <sheetViews>
    <sheetView workbookViewId="0">
      <selection activeCell="B10" sqref="B10"/>
    </sheetView>
  </sheetViews>
  <sheetFormatPr defaultRowHeight="12.75" x14ac:dyDescent="0.2"/>
  <cols>
    <col min="1" max="1" width="13.140625" customWidth="1"/>
    <col min="2" max="2" width="8.140625" customWidth="1"/>
    <col min="3" max="3" width="7.140625" customWidth="1"/>
    <col min="4" max="4" width="11.28515625" customWidth="1"/>
    <col min="8" max="8" width="10.7109375" customWidth="1"/>
  </cols>
  <sheetData>
    <row r="1" spans="1:6" ht="20.25" x14ac:dyDescent="0.3">
      <c r="A1" s="13" t="s">
        <v>49</v>
      </c>
    </row>
    <row r="2" spans="1:6" x14ac:dyDescent="0.2">
      <c r="D2" t="s">
        <v>47</v>
      </c>
    </row>
    <row r="3" spans="1:6" x14ac:dyDescent="0.2">
      <c r="D3">
        <v>0.26525243963605649</v>
      </c>
    </row>
    <row r="5" spans="1:6" x14ac:dyDescent="0.2">
      <c r="A5" s="5" t="s">
        <v>43</v>
      </c>
      <c r="B5" s="11" t="s">
        <v>8</v>
      </c>
      <c r="C5" s="11" t="s">
        <v>11</v>
      </c>
    </row>
    <row r="6" spans="1:6" x14ac:dyDescent="0.2">
      <c r="A6" s="5">
        <v>242.52117899999999</v>
      </c>
      <c r="B6" s="11" t="s">
        <v>2</v>
      </c>
      <c r="C6" s="11" t="s">
        <v>3</v>
      </c>
    </row>
    <row r="7" spans="1:6" x14ac:dyDescent="0.2">
      <c r="A7" t="s">
        <v>22</v>
      </c>
      <c r="B7">
        <v>0.53049999999999997</v>
      </c>
      <c r="D7">
        <v>0.53081812055127497</v>
      </c>
      <c r="E7">
        <f>D7/2</f>
        <v>0.26540906027563749</v>
      </c>
    </row>
    <row r="8" spans="1:6" x14ac:dyDescent="0.2">
      <c r="D8">
        <v>0.53083040000000004</v>
      </c>
      <c r="E8">
        <f>D8/2</f>
        <v>0.26541520000000002</v>
      </c>
    </row>
    <row r="9" spans="1:6" x14ac:dyDescent="0.2">
      <c r="A9" t="s">
        <v>12</v>
      </c>
      <c r="B9">
        <v>51241.892</v>
      </c>
    </row>
    <row r="10" spans="1:6" x14ac:dyDescent="0.2">
      <c r="A10" t="s">
        <v>38</v>
      </c>
      <c r="B10">
        <v>0.53083040000000004</v>
      </c>
      <c r="C10">
        <f>B10*2</f>
        <v>1.0616608000000001</v>
      </c>
    </row>
    <row r="11" spans="1:6" x14ac:dyDescent="0.2">
      <c r="D11" t="s">
        <v>54</v>
      </c>
    </row>
    <row r="12" spans="1:6" x14ac:dyDescent="0.2">
      <c r="A12" s="3" t="s">
        <v>1</v>
      </c>
      <c r="B12" s="3" t="s">
        <v>24</v>
      </c>
      <c r="C12" s="3" t="s">
        <v>27</v>
      </c>
      <c r="D12" s="3" t="s">
        <v>17</v>
      </c>
      <c r="E12" s="3" t="s">
        <v>25</v>
      </c>
      <c r="F12" s="3" t="s">
        <v>41</v>
      </c>
    </row>
    <row r="13" spans="1:6" x14ac:dyDescent="0.2">
      <c r="A13" s="5">
        <v>51248.311085000001</v>
      </c>
      <c r="B13" s="11">
        <v>12.9628</v>
      </c>
      <c r="C13" s="11">
        <v>2.3900000000000001E-2</v>
      </c>
      <c r="D13">
        <f t="shared" ref="D13:D44" si="0">A13+0.5</f>
        <v>51248.811085000001</v>
      </c>
      <c r="E13">
        <f t="shared" ref="E13:E44" si="1">-B13</f>
        <v>-12.9628</v>
      </c>
      <c r="F13">
        <v>3.4455072658534647E-2</v>
      </c>
    </row>
    <row r="14" spans="1:6" x14ac:dyDescent="0.2">
      <c r="A14" s="5">
        <v>51248.312101000003</v>
      </c>
      <c r="B14" s="11">
        <v>12.933199999999999</v>
      </c>
      <c r="C14" s="11">
        <v>2.3900000000000001E-2</v>
      </c>
      <c r="D14">
        <f t="shared" si="0"/>
        <v>51248.812101000003</v>
      </c>
      <c r="E14">
        <f t="shared" si="1"/>
        <v>-12.933199999999999</v>
      </c>
      <c r="F14">
        <v>3.6369054981292948E-2</v>
      </c>
    </row>
    <row r="15" spans="1:6" x14ac:dyDescent="0.2">
      <c r="A15" s="5">
        <v>51241.416813000003</v>
      </c>
      <c r="B15" s="11">
        <v>12.9041</v>
      </c>
      <c r="C15" s="11">
        <v>3.5400000000000001E-2</v>
      </c>
      <c r="D15">
        <f t="shared" si="0"/>
        <v>51241.916813000003</v>
      </c>
      <c r="E15">
        <f t="shared" si="1"/>
        <v>-12.9041</v>
      </c>
      <c r="F15">
        <v>4.6743743394561846E-2</v>
      </c>
    </row>
    <row r="16" spans="1:6" x14ac:dyDescent="0.2">
      <c r="A16" s="5">
        <v>51241.417828999998</v>
      </c>
      <c r="B16" s="11">
        <v>12.8467</v>
      </c>
      <c r="C16" s="11">
        <v>3.3399999999999999E-2</v>
      </c>
      <c r="D16">
        <f t="shared" si="0"/>
        <v>51241.917828999998</v>
      </c>
      <c r="E16">
        <f t="shared" si="1"/>
        <v>-12.8467</v>
      </c>
      <c r="F16">
        <v>4.8657725703612653E-2</v>
      </c>
    </row>
    <row r="17" spans="1:6" x14ac:dyDescent="0.2">
      <c r="A17" s="5">
        <v>51291.325751999997</v>
      </c>
      <c r="B17" s="11">
        <v>12.5951</v>
      </c>
      <c r="C17" s="11">
        <v>1.5900000000000001E-2</v>
      </c>
      <c r="D17">
        <f t="shared" si="0"/>
        <v>51291.825751999997</v>
      </c>
      <c r="E17">
        <f t="shared" si="1"/>
        <v>-12.5951</v>
      </c>
      <c r="F17">
        <v>6.7242569372780281E-2</v>
      </c>
    </row>
    <row r="18" spans="1:6" x14ac:dyDescent="0.2">
      <c r="A18" s="5">
        <v>51291.326767999999</v>
      </c>
      <c r="B18" s="11">
        <v>12.5899</v>
      </c>
      <c r="C18" s="11">
        <v>1.5800000000000002E-2</v>
      </c>
      <c r="D18">
        <f t="shared" si="0"/>
        <v>51291.826767999999</v>
      </c>
      <c r="E18">
        <f t="shared" si="1"/>
        <v>-12.5899</v>
      </c>
      <c r="F18">
        <v>6.9156551695542134E-2</v>
      </c>
    </row>
    <row r="19" spans="1:6" x14ac:dyDescent="0.2">
      <c r="A19" s="5">
        <v>51280.213343000003</v>
      </c>
      <c r="B19" s="11">
        <v>12.4917</v>
      </c>
      <c r="C19" s="11">
        <v>1.84E-2</v>
      </c>
      <c r="D19">
        <f t="shared" si="0"/>
        <v>51280.713343000003</v>
      </c>
      <c r="E19">
        <f t="shared" si="1"/>
        <v>-12.4917</v>
      </c>
      <c r="F19">
        <v>0.13323238458696096</v>
      </c>
    </row>
    <row r="20" spans="1:6" x14ac:dyDescent="0.2">
      <c r="A20" s="5">
        <v>51280.214359999998</v>
      </c>
      <c r="B20" s="11">
        <v>12.477399999999999</v>
      </c>
      <c r="C20" s="11">
        <v>1.8100000000000002E-2</v>
      </c>
      <c r="D20">
        <f t="shared" si="0"/>
        <v>51280.714359999998</v>
      </c>
      <c r="E20">
        <f t="shared" si="1"/>
        <v>-12.477399999999999</v>
      </c>
      <c r="F20">
        <v>0.13514825073751524</v>
      </c>
    </row>
    <row r="21" spans="1:6" x14ac:dyDescent="0.2">
      <c r="A21" s="5">
        <v>51247.308777999999</v>
      </c>
      <c r="B21" s="11">
        <v>12.4963</v>
      </c>
      <c r="C21" s="11">
        <v>1.4999999999999999E-2</v>
      </c>
      <c r="D21">
        <f t="shared" si="0"/>
        <v>51247.808777999999</v>
      </c>
      <c r="E21">
        <f t="shared" si="1"/>
        <v>-12.4963</v>
      </c>
      <c r="F21">
        <v>0.14626818659761121</v>
      </c>
    </row>
    <row r="22" spans="1:6" x14ac:dyDescent="0.2">
      <c r="A22" s="5">
        <v>51247.309794000001</v>
      </c>
      <c r="B22" s="11">
        <v>12.4809</v>
      </c>
      <c r="C22" s="11">
        <v>1.4999999999999999E-2</v>
      </c>
      <c r="D22">
        <f t="shared" si="0"/>
        <v>51247.809794000001</v>
      </c>
      <c r="E22">
        <f t="shared" si="1"/>
        <v>-12.4809</v>
      </c>
      <c r="F22">
        <v>0.14818216892036951</v>
      </c>
    </row>
    <row r="23" spans="1:6" x14ac:dyDescent="0.2">
      <c r="A23" s="5">
        <v>51306.231387</v>
      </c>
      <c r="B23" s="11">
        <v>12.4793</v>
      </c>
      <c r="C23" s="11">
        <v>1.8599999999999998E-2</v>
      </c>
      <c r="D23">
        <f t="shared" si="0"/>
        <v>51306.731387</v>
      </c>
      <c r="E23">
        <f t="shared" si="1"/>
        <v>-12.4793</v>
      </c>
      <c r="F23">
        <v>0.1470869038396927</v>
      </c>
    </row>
    <row r="24" spans="1:6" x14ac:dyDescent="0.2">
      <c r="A24" s="5">
        <v>51306.232404000002</v>
      </c>
      <c r="B24" s="11">
        <v>12.467700000000001</v>
      </c>
      <c r="C24" s="11">
        <v>1.5299999999999999E-2</v>
      </c>
      <c r="D24">
        <f t="shared" si="0"/>
        <v>51306.732404000002</v>
      </c>
      <c r="E24">
        <f t="shared" si="1"/>
        <v>-12.467700000000001</v>
      </c>
      <c r="F24">
        <v>0.14900277000394624</v>
      </c>
    </row>
    <row r="25" spans="1:6" x14ac:dyDescent="0.2">
      <c r="A25" s="5">
        <v>51274.387293</v>
      </c>
      <c r="B25" s="11">
        <v>12.448600000000001</v>
      </c>
      <c r="C25" s="11">
        <v>1.77E-2</v>
      </c>
      <c r="D25">
        <f t="shared" si="0"/>
        <v>51274.887293</v>
      </c>
      <c r="E25">
        <f t="shared" si="1"/>
        <v>-12.448600000000001</v>
      </c>
      <c r="F25">
        <v>0.15788131199710165</v>
      </c>
    </row>
    <row r="26" spans="1:6" x14ac:dyDescent="0.2">
      <c r="A26" s="5">
        <v>51274.388310000002</v>
      </c>
      <c r="B26" s="11">
        <v>12.446400000000001</v>
      </c>
      <c r="C26" s="11">
        <v>1.7600000000000001E-2</v>
      </c>
      <c r="D26">
        <f t="shared" si="0"/>
        <v>51274.888310000002</v>
      </c>
      <c r="E26">
        <f t="shared" si="1"/>
        <v>-12.446400000000001</v>
      </c>
      <c r="F26">
        <v>0.1597971781613623</v>
      </c>
    </row>
    <row r="27" spans="1:6" x14ac:dyDescent="0.2">
      <c r="A27" s="5">
        <v>51308.368497000003</v>
      </c>
      <c r="B27" s="11">
        <v>12.457599999999999</v>
      </c>
      <c r="C27" s="11">
        <v>1.5100000000000001E-2</v>
      </c>
      <c r="D27">
        <f t="shared" si="0"/>
        <v>51308.868497000003</v>
      </c>
      <c r="E27">
        <f t="shared" si="1"/>
        <v>-12.457599999999999</v>
      </c>
      <c r="F27">
        <v>0.17306205523136953</v>
      </c>
    </row>
    <row r="28" spans="1:6" x14ac:dyDescent="0.2">
      <c r="A28" s="5">
        <v>51308.369513999998</v>
      </c>
      <c r="B28" s="11">
        <v>12.468400000000001</v>
      </c>
      <c r="C28" s="11">
        <v>1.52E-2</v>
      </c>
      <c r="D28">
        <f t="shared" si="0"/>
        <v>51308.869513999998</v>
      </c>
      <c r="E28">
        <f t="shared" si="1"/>
        <v>-12.468400000000001</v>
      </c>
      <c r="F28">
        <v>0.17497792138192381</v>
      </c>
    </row>
    <row r="29" spans="1:6" x14ac:dyDescent="0.2">
      <c r="A29" s="5">
        <v>51288.219585999999</v>
      </c>
      <c r="B29" s="11">
        <v>12.453900000000001</v>
      </c>
      <c r="C29" s="11">
        <v>1.6199999999999999E-2</v>
      </c>
      <c r="D29">
        <f t="shared" si="0"/>
        <v>51288.719585999999</v>
      </c>
      <c r="E29">
        <f t="shared" si="1"/>
        <v>-12.453900000000001</v>
      </c>
      <c r="F29">
        <v>0.2157201245434095</v>
      </c>
    </row>
    <row r="30" spans="1:6" x14ac:dyDescent="0.2">
      <c r="A30" s="5">
        <v>51288.220602000001</v>
      </c>
      <c r="B30" s="11">
        <v>12.4322</v>
      </c>
      <c r="C30" s="11">
        <v>1.61E-2</v>
      </c>
      <c r="D30">
        <f t="shared" si="0"/>
        <v>51288.720602000001</v>
      </c>
      <c r="E30">
        <f t="shared" si="1"/>
        <v>-12.4322</v>
      </c>
      <c r="F30">
        <v>0.21763410686615714</v>
      </c>
    </row>
    <row r="31" spans="1:6" x14ac:dyDescent="0.2">
      <c r="A31" s="5">
        <v>51305.230589999999</v>
      </c>
      <c r="B31" s="11">
        <v>12.434799999999999</v>
      </c>
      <c r="C31" s="11">
        <v>1.41E-2</v>
      </c>
      <c r="D31">
        <f t="shared" si="0"/>
        <v>51305.730589999999</v>
      </c>
      <c r="E31">
        <f t="shared" si="1"/>
        <v>-12.434799999999999</v>
      </c>
      <c r="F31">
        <v>0.26174461748871636</v>
      </c>
    </row>
    <row r="32" spans="1:6" x14ac:dyDescent="0.2">
      <c r="A32" s="5">
        <v>51305.231607000002</v>
      </c>
      <c r="B32" s="11">
        <v>12.4255</v>
      </c>
      <c r="C32" s="11">
        <v>1.3899999999999999E-2</v>
      </c>
      <c r="D32">
        <f t="shared" si="0"/>
        <v>51305.731607000002</v>
      </c>
      <c r="E32">
        <f t="shared" si="1"/>
        <v>-12.4255</v>
      </c>
      <c r="F32">
        <v>0.2636604836529699</v>
      </c>
    </row>
    <row r="33" spans="1:6" x14ac:dyDescent="0.2">
      <c r="A33" s="5">
        <v>51246.311876</v>
      </c>
      <c r="B33" s="11">
        <v>12.4489</v>
      </c>
      <c r="C33" s="11">
        <v>1.6299999999999999E-2</v>
      </c>
      <c r="D33">
        <f t="shared" si="0"/>
        <v>51246.811876</v>
      </c>
      <c r="E33">
        <f t="shared" si="1"/>
        <v>-12.4489</v>
      </c>
      <c r="F33">
        <v>0.2682634604196199</v>
      </c>
    </row>
    <row r="34" spans="1:6" x14ac:dyDescent="0.2">
      <c r="A34" s="5">
        <v>51246.312892000002</v>
      </c>
      <c r="B34" s="11">
        <v>12.4575</v>
      </c>
      <c r="C34" s="11">
        <v>1.6500000000000001E-2</v>
      </c>
      <c r="D34">
        <f t="shared" si="0"/>
        <v>51246.812892000002</v>
      </c>
      <c r="E34">
        <f t="shared" si="1"/>
        <v>-12.4575</v>
      </c>
      <c r="F34">
        <v>0.27017744274237643</v>
      </c>
    </row>
    <row r="35" spans="1:6" x14ac:dyDescent="0.2">
      <c r="A35" s="5">
        <v>51287.218774000001</v>
      </c>
      <c r="B35" s="11">
        <v>12.419600000000001</v>
      </c>
      <c r="C35" s="11">
        <v>1.52E-2</v>
      </c>
      <c r="D35">
        <f t="shared" si="0"/>
        <v>51287.718774000001</v>
      </c>
      <c r="E35">
        <f t="shared" si="1"/>
        <v>-12.419600000000001</v>
      </c>
      <c r="F35">
        <v>0.33034958058358654</v>
      </c>
    </row>
    <row r="36" spans="1:6" x14ac:dyDescent="0.2">
      <c r="A36" s="5">
        <v>51287.219790000003</v>
      </c>
      <c r="B36" s="11">
        <v>12.424099999999999</v>
      </c>
      <c r="C36" s="11">
        <v>1.5299999999999999E-2</v>
      </c>
      <c r="D36">
        <f t="shared" si="0"/>
        <v>51287.719790000003</v>
      </c>
      <c r="E36">
        <f t="shared" si="1"/>
        <v>-12.424099999999999</v>
      </c>
      <c r="F36">
        <v>0.3322635629063484</v>
      </c>
    </row>
    <row r="37" spans="1:6" x14ac:dyDescent="0.2">
      <c r="A37" s="5">
        <v>51265.477960999997</v>
      </c>
      <c r="B37" s="11">
        <v>12.4611</v>
      </c>
      <c r="C37" s="11">
        <v>1.43E-2</v>
      </c>
      <c r="D37">
        <f t="shared" si="0"/>
        <v>51265.977960999997</v>
      </c>
      <c r="E37">
        <f t="shared" si="1"/>
        <v>-12.4611</v>
      </c>
      <c r="F37">
        <v>0.37411760893317592</v>
      </c>
    </row>
    <row r="38" spans="1:6" x14ac:dyDescent="0.2">
      <c r="A38" s="5">
        <v>51265.478976999999</v>
      </c>
      <c r="B38" s="11">
        <v>12.4602</v>
      </c>
      <c r="C38" s="11">
        <v>1.4200000000000001E-2</v>
      </c>
      <c r="D38">
        <f t="shared" si="0"/>
        <v>51265.978976999999</v>
      </c>
      <c r="E38">
        <f t="shared" si="1"/>
        <v>-12.4602</v>
      </c>
      <c r="F38">
        <v>0.37603159125593066</v>
      </c>
    </row>
    <row r="39" spans="1:6" x14ac:dyDescent="0.2">
      <c r="A39" s="5">
        <v>51304.229711</v>
      </c>
      <c r="B39" s="11">
        <v>12.44</v>
      </c>
      <c r="C39" s="11">
        <v>1.44E-2</v>
      </c>
      <c r="D39">
        <f t="shared" si="0"/>
        <v>51304.729711</v>
      </c>
      <c r="E39">
        <f t="shared" si="1"/>
        <v>-12.44</v>
      </c>
      <c r="F39">
        <v>0.37624785618932322</v>
      </c>
    </row>
    <row r="40" spans="1:6" x14ac:dyDescent="0.2">
      <c r="A40" s="5">
        <v>51304.230727000002</v>
      </c>
      <c r="B40" s="11">
        <v>12.4468</v>
      </c>
      <c r="C40" s="11">
        <v>1.44E-2</v>
      </c>
      <c r="D40">
        <f t="shared" si="0"/>
        <v>51304.730727000002</v>
      </c>
      <c r="E40">
        <f t="shared" si="1"/>
        <v>-12.4468</v>
      </c>
      <c r="F40">
        <v>0.37816183851208507</v>
      </c>
    </row>
    <row r="41" spans="1:6" x14ac:dyDescent="0.2">
      <c r="A41" s="5">
        <v>51295.221103999997</v>
      </c>
      <c r="B41" s="11">
        <v>12.4655</v>
      </c>
      <c r="C41" s="11">
        <v>2.3699999999999999E-2</v>
      </c>
      <c r="D41">
        <f t="shared" si="0"/>
        <v>51295.721103999997</v>
      </c>
      <c r="E41">
        <f t="shared" si="1"/>
        <v>-12.4655</v>
      </c>
      <c r="F41">
        <v>0.40546585123369994</v>
      </c>
    </row>
    <row r="42" spans="1:6" x14ac:dyDescent="0.2">
      <c r="A42" s="5">
        <v>51295.222119999999</v>
      </c>
      <c r="B42" s="11">
        <v>12.449299999999999</v>
      </c>
      <c r="C42" s="11">
        <v>2.1100000000000001E-2</v>
      </c>
      <c r="D42">
        <f t="shared" si="0"/>
        <v>51295.722119999999</v>
      </c>
      <c r="E42">
        <f t="shared" si="1"/>
        <v>-12.449299999999999</v>
      </c>
      <c r="F42">
        <v>0.40737983355646179</v>
      </c>
    </row>
    <row r="43" spans="1:6" x14ac:dyDescent="0.2">
      <c r="A43" s="5">
        <v>51280.364029999997</v>
      </c>
      <c r="B43" s="11">
        <v>12.443899999999999</v>
      </c>
      <c r="C43" s="11">
        <v>1.43E-2</v>
      </c>
      <c r="D43">
        <f t="shared" si="0"/>
        <v>51280.864029999997</v>
      </c>
      <c r="E43">
        <f t="shared" si="1"/>
        <v>-12.443899999999999</v>
      </c>
      <c r="F43">
        <v>0.41710271302693513</v>
      </c>
    </row>
    <row r="44" spans="1:6" x14ac:dyDescent="0.2">
      <c r="A44" s="5">
        <v>51280.365045999999</v>
      </c>
      <c r="B44" s="11">
        <v>12.487399999999999</v>
      </c>
      <c r="C44" s="11">
        <v>1.4500000000000001E-2</v>
      </c>
      <c r="D44">
        <f t="shared" si="0"/>
        <v>51280.865045999999</v>
      </c>
      <c r="E44">
        <f t="shared" si="1"/>
        <v>-12.487399999999999</v>
      </c>
      <c r="F44">
        <v>0.41901669534969699</v>
      </c>
    </row>
    <row r="45" spans="1:6" x14ac:dyDescent="0.2">
      <c r="A45" s="5">
        <v>51306.380884999999</v>
      </c>
      <c r="B45" s="11">
        <v>12.488300000000001</v>
      </c>
      <c r="C45" s="11">
        <v>1.61E-2</v>
      </c>
      <c r="D45">
        <f t="shared" ref="D45:D76" si="2">A45+0.5</f>
        <v>51306.880884999999</v>
      </c>
      <c r="E45">
        <f t="shared" ref="E45:E76" si="3">-B45</f>
        <v>-12.488300000000001</v>
      </c>
      <c r="F45">
        <v>0.42871734550026019</v>
      </c>
    </row>
    <row r="46" spans="1:6" x14ac:dyDescent="0.2">
      <c r="A46" s="5">
        <v>51306.381901000001</v>
      </c>
      <c r="B46" s="11">
        <v>12.4918</v>
      </c>
      <c r="C46" s="11">
        <v>1.6199999999999999E-2</v>
      </c>
      <c r="D46">
        <f t="shared" si="2"/>
        <v>51306.881901000001</v>
      </c>
      <c r="E46">
        <f t="shared" si="3"/>
        <v>-12.4918</v>
      </c>
      <c r="F46">
        <v>0.43063132782302205</v>
      </c>
    </row>
    <row r="47" spans="1:6" x14ac:dyDescent="0.2">
      <c r="A47" s="5">
        <v>51286.218014999999</v>
      </c>
      <c r="B47" s="11">
        <v>12.5557</v>
      </c>
      <c r="C47" s="11">
        <v>1.7399999999999999E-2</v>
      </c>
      <c r="D47">
        <f t="shared" si="2"/>
        <v>51286.718014999999</v>
      </c>
      <c r="E47">
        <f t="shared" si="3"/>
        <v>-12.5557</v>
      </c>
      <c r="F47">
        <v>0.44507888018230801</v>
      </c>
    </row>
    <row r="48" spans="1:6" x14ac:dyDescent="0.2">
      <c r="A48" s="5">
        <v>51286.219032000001</v>
      </c>
      <c r="B48" s="11">
        <v>12.582000000000001</v>
      </c>
      <c r="C48" s="11">
        <v>1.7899999999999999E-2</v>
      </c>
      <c r="D48">
        <f t="shared" si="2"/>
        <v>51286.719032000001</v>
      </c>
      <c r="E48">
        <f t="shared" si="3"/>
        <v>-12.582000000000001</v>
      </c>
      <c r="F48">
        <v>0.44699474634657577</v>
      </c>
    </row>
    <row r="49" spans="1:6" x14ac:dyDescent="0.2">
      <c r="A49" s="5">
        <v>51277.213235000003</v>
      </c>
      <c r="B49" s="11">
        <v>12.8323</v>
      </c>
      <c r="C49" s="11">
        <v>2.3800000000000002E-2</v>
      </c>
      <c r="D49">
        <f t="shared" si="2"/>
        <v>51277.713235000003</v>
      </c>
      <c r="E49">
        <f t="shared" si="3"/>
        <v>-12.8323</v>
      </c>
      <c r="F49">
        <v>0.48150633423230715</v>
      </c>
    </row>
    <row r="50" spans="1:6" x14ac:dyDescent="0.2">
      <c r="A50" s="5">
        <v>51277.214251999998</v>
      </c>
      <c r="B50" s="11">
        <v>12.835100000000001</v>
      </c>
      <c r="C50" s="11">
        <v>2.3699999999999999E-2</v>
      </c>
      <c r="D50">
        <f t="shared" si="2"/>
        <v>51277.714251999998</v>
      </c>
      <c r="E50">
        <f t="shared" si="3"/>
        <v>-12.835100000000001</v>
      </c>
      <c r="F50">
        <v>0.48342220038286143</v>
      </c>
    </row>
    <row r="51" spans="1:6" x14ac:dyDescent="0.2">
      <c r="A51" s="5">
        <v>51288.372475999997</v>
      </c>
      <c r="B51" s="11">
        <v>13.048299999999999</v>
      </c>
      <c r="C51" s="11">
        <v>2.35E-2</v>
      </c>
      <c r="D51">
        <f t="shared" si="2"/>
        <v>51288.872475999997</v>
      </c>
      <c r="E51">
        <f t="shared" si="3"/>
        <v>-13.048299999999999</v>
      </c>
      <c r="F51">
        <v>0.50374055441623966</v>
      </c>
    </row>
    <row r="52" spans="1:6" x14ac:dyDescent="0.2">
      <c r="A52" s="5">
        <v>51288.373492999999</v>
      </c>
      <c r="B52" s="11">
        <v>13.055</v>
      </c>
      <c r="C52" s="11">
        <v>2.35E-2</v>
      </c>
      <c r="D52">
        <f t="shared" si="2"/>
        <v>51288.873492999999</v>
      </c>
      <c r="E52">
        <f t="shared" si="3"/>
        <v>-13.055</v>
      </c>
      <c r="F52">
        <v>0.5056564205804932</v>
      </c>
    </row>
    <row r="53" spans="1:6" x14ac:dyDescent="0.2">
      <c r="A53" s="5">
        <v>51262.387759999998</v>
      </c>
      <c r="B53" s="11">
        <v>12.6617</v>
      </c>
      <c r="C53" s="11">
        <v>1.61E-2</v>
      </c>
      <c r="D53">
        <f t="shared" si="2"/>
        <v>51262.887759999998</v>
      </c>
      <c r="E53">
        <f t="shared" si="3"/>
        <v>-12.6617</v>
      </c>
      <c r="F53">
        <v>0.55267068351392368</v>
      </c>
    </row>
    <row r="54" spans="1:6" x14ac:dyDescent="0.2">
      <c r="A54" s="5">
        <v>51262.388776</v>
      </c>
      <c r="B54" s="11">
        <v>12.635300000000001</v>
      </c>
      <c r="C54" s="11">
        <v>1.61E-2</v>
      </c>
      <c r="D54">
        <f t="shared" si="2"/>
        <v>51262.888776</v>
      </c>
      <c r="E54">
        <f t="shared" si="3"/>
        <v>-12.635300000000001</v>
      </c>
      <c r="F54">
        <v>0.55458466583668553</v>
      </c>
    </row>
    <row r="55" spans="1:6" x14ac:dyDescent="0.2">
      <c r="A55" s="5">
        <v>51311.239680999999</v>
      </c>
      <c r="B55" s="11">
        <v>12.503399999999999</v>
      </c>
      <c r="C55" s="11">
        <v>1.4200000000000001E-2</v>
      </c>
      <c r="D55">
        <f t="shared" si="2"/>
        <v>51311.739680999999</v>
      </c>
      <c r="E55">
        <f t="shared" si="3"/>
        <v>-12.503399999999999</v>
      </c>
      <c r="F55">
        <v>0.5819158058756102</v>
      </c>
    </row>
    <row r="56" spans="1:6" x14ac:dyDescent="0.2">
      <c r="A56" s="5">
        <v>51311.240697000001</v>
      </c>
      <c r="B56" s="11">
        <v>12.478</v>
      </c>
      <c r="C56" s="11">
        <v>1.41E-2</v>
      </c>
      <c r="D56">
        <f t="shared" si="2"/>
        <v>51311.740697000001</v>
      </c>
      <c r="E56">
        <f t="shared" si="3"/>
        <v>-12.478</v>
      </c>
      <c r="F56">
        <v>0.58382978819838627</v>
      </c>
    </row>
    <row r="57" spans="1:6" x14ac:dyDescent="0.2">
      <c r="A57" s="5">
        <v>51287.371579999999</v>
      </c>
      <c r="B57" s="11">
        <v>12.4316</v>
      </c>
      <c r="C57" s="11">
        <v>1.29E-2</v>
      </c>
      <c r="D57">
        <f t="shared" si="2"/>
        <v>51287.871579999999</v>
      </c>
      <c r="E57">
        <f t="shared" si="3"/>
        <v>-12.4316</v>
      </c>
      <c r="F57">
        <v>0.61821176782500231</v>
      </c>
    </row>
    <row r="58" spans="1:6" x14ac:dyDescent="0.2">
      <c r="A58" s="5">
        <v>51287.372596000001</v>
      </c>
      <c r="B58" s="11">
        <v>12.459199999999999</v>
      </c>
      <c r="C58" s="11">
        <v>1.2999999999999999E-2</v>
      </c>
      <c r="D58">
        <f t="shared" si="2"/>
        <v>51287.872596000001</v>
      </c>
      <c r="E58">
        <f t="shared" si="3"/>
        <v>-12.459199999999999</v>
      </c>
      <c r="F58">
        <v>0.62012575014776417</v>
      </c>
    </row>
    <row r="59" spans="1:6" x14ac:dyDescent="0.2">
      <c r="A59" s="5">
        <v>51304.379226999998</v>
      </c>
      <c r="B59" s="11">
        <v>12.460100000000001</v>
      </c>
      <c r="C59" s="11">
        <v>1.7100000000000001E-2</v>
      </c>
      <c r="D59">
        <f t="shared" si="2"/>
        <v>51304.879226999998</v>
      </c>
      <c r="E59">
        <f t="shared" si="3"/>
        <v>-12.460100000000001</v>
      </c>
      <c r="F59">
        <v>0.65791220698324082</v>
      </c>
    </row>
    <row r="60" spans="1:6" x14ac:dyDescent="0.2">
      <c r="A60" s="5">
        <v>51304.380243</v>
      </c>
      <c r="B60" s="11">
        <v>12.4123</v>
      </c>
      <c r="C60" s="11">
        <v>1.6500000000000001E-2</v>
      </c>
      <c r="D60">
        <f t="shared" si="2"/>
        <v>51304.880243</v>
      </c>
      <c r="E60">
        <f t="shared" si="3"/>
        <v>-12.4123</v>
      </c>
      <c r="F60">
        <v>0.65982618930600268</v>
      </c>
    </row>
    <row r="61" spans="1:6" x14ac:dyDescent="0.2">
      <c r="A61" s="5">
        <v>51310.231549999997</v>
      </c>
      <c r="B61" s="11">
        <v>12.448499999999999</v>
      </c>
      <c r="C61" s="11">
        <v>1.34E-2</v>
      </c>
      <c r="D61">
        <f t="shared" si="2"/>
        <v>51310.731549999997</v>
      </c>
      <c r="E61">
        <f t="shared" si="3"/>
        <v>-12.448499999999999</v>
      </c>
      <c r="F61">
        <v>0.68275743061616367</v>
      </c>
    </row>
    <row r="62" spans="1:6" x14ac:dyDescent="0.2">
      <c r="A62" s="5">
        <v>51310.232566999999</v>
      </c>
      <c r="B62" s="11">
        <v>12.443899999999999</v>
      </c>
      <c r="C62" s="11">
        <v>1.37E-2</v>
      </c>
      <c r="D62">
        <f t="shared" si="2"/>
        <v>51310.732566999999</v>
      </c>
      <c r="E62">
        <f t="shared" si="3"/>
        <v>-12.443899999999999</v>
      </c>
      <c r="F62">
        <v>0.68467329678043143</v>
      </c>
    </row>
    <row r="63" spans="1:6" x14ac:dyDescent="0.2">
      <c r="A63" s="5">
        <v>51295.369821</v>
      </c>
      <c r="B63" s="11">
        <v>12.4901</v>
      </c>
      <c r="C63" s="11">
        <v>1.9699999999999999E-2</v>
      </c>
      <c r="D63">
        <f t="shared" si="2"/>
        <v>51295.869821</v>
      </c>
      <c r="E63">
        <f t="shared" si="3"/>
        <v>-12.4901</v>
      </c>
      <c r="F63">
        <v>0.68562501318764646</v>
      </c>
    </row>
    <row r="64" spans="1:6" x14ac:dyDescent="0.2">
      <c r="A64" s="5">
        <v>51295.370837000002</v>
      </c>
      <c r="B64" s="11">
        <v>12.448399999999999</v>
      </c>
      <c r="C64" s="11">
        <v>1.9E-2</v>
      </c>
      <c r="D64">
        <f t="shared" si="2"/>
        <v>51295.870837000002</v>
      </c>
      <c r="E64">
        <f t="shared" si="3"/>
        <v>-12.448399999999999</v>
      </c>
      <c r="F64">
        <v>0.6875389955103941</v>
      </c>
    </row>
    <row r="65" spans="1:6" x14ac:dyDescent="0.2">
      <c r="A65" s="5">
        <v>51275.209693999997</v>
      </c>
      <c r="B65" s="11">
        <v>12.437200000000001</v>
      </c>
      <c r="C65" s="11">
        <v>1.7000000000000001E-2</v>
      </c>
      <c r="D65">
        <f t="shared" si="2"/>
        <v>51275.709693999997</v>
      </c>
      <c r="E65">
        <f t="shared" si="3"/>
        <v>-12.437200000000001</v>
      </c>
      <c r="F65">
        <v>0.70715392335776528</v>
      </c>
    </row>
    <row r="66" spans="1:6" x14ac:dyDescent="0.2">
      <c r="A66" s="5">
        <v>51275.210709999999</v>
      </c>
      <c r="B66" s="11">
        <v>12.4437</v>
      </c>
      <c r="C66" s="11">
        <v>1.72E-2</v>
      </c>
      <c r="D66">
        <f t="shared" si="2"/>
        <v>51275.710709999999</v>
      </c>
      <c r="E66">
        <f t="shared" si="3"/>
        <v>-12.4437</v>
      </c>
      <c r="F66">
        <v>0.70906790568052003</v>
      </c>
    </row>
    <row r="67" spans="1:6" x14ac:dyDescent="0.2">
      <c r="A67" s="5">
        <v>51260.358446999999</v>
      </c>
      <c r="B67" s="11">
        <v>12.4627</v>
      </c>
      <c r="C67" s="11">
        <v>1.46E-2</v>
      </c>
      <c r="D67">
        <f t="shared" si="2"/>
        <v>51260.858446999999</v>
      </c>
      <c r="E67">
        <f t="shared" si="3"/>
        <v>-12.4627</v>
      </c>
      <c r="F67">
        <v>0.72976792587402173</v>
      </c>
    </row>
    <row r="68" spans="1:6" x14ac:dyDescent="0.2">
      <c r="A68" s="5">
        <v>51260.359464000001</v>
      </c>
      <c r="B68" s="11">
        <v>12.4369</v>
      </c>
      <c r="C68" s="11">
        <v>1.4500000000000001E-2</v>
      </c>
      <c r="D68">
        <f t="shared" si="2"/>
        <v>51260.859464000001</v>
      </c>
      <c r="E68">
        <f t="shared" si="3"/>
        <v>-12.4369</v>
      </c>
      <c r="F68">
        <v>0.73168379203828238</v>
      </c>
    </row>
    <row r="69" spans="1:6" x14ac:dyDescent="0.2">
      <c r="A69" s="5">
        <v>51286.370858000002</v>
      </c>
      <c r="B69" s="11">
        <v>12.4161</v>
      </c>
      <c r="C69" s="11">
        <v>1.4999999999999999E-2</v>
      </c>
      <c r="D69">
        <f t="shared" si="2"/>
        <v>51286.870858000002</v>
      </c>
      <c r="E69">
        <f t="shared" si="3"/>
        <v>-12.4161</v>
      </c>
      <c r="F69">
        <v>0.73301076954562916</v>
      </c>
    </row>
    <row r="70" spans="1:6" x14ac:dyDescent="0.2">
      <c r="A70" s="5">
        <v>51286.371873999997</v>
      </c>
      <c r="B70" s="11">
        <v>12.423</v>
      </c>
      <c r="C70" s="11">
        <v>1.52E-2</v>
      </c>
      <c r="D70">
        <f t="shared" si="2"/>
        <v>51286.871873999997</v>
      </c>
      <c r="E70">
        <f t="shared" si="3"/>
        <v>-12.423</v>
      </c>
      <c r="F70">
        <v>0.73492475185467754</v>
      </c>
    </row>
    <row r="71" spans="1:6" x14ac:dyDescent="0.2">
      <c r="A71" s="5">
        <v>51277.366215000002</v>
      </c>
      <c r="B71" s="11">
        <v>12.457599999999999</v>
      </c>
      <c r="C71" s="11">
        <v>1.3299999999999999E-2</v>
      </c>
      <c r="D71">
        <f t="shared" si="2"/>
        <v>51277.866215000002</v>
      </c>
      <c r="E71">
        <f t="shared" si="3"/>
        <v>-12.457599999999999</v>
      </c>
      <c r="F71">
        <v>0.76969630978557291</v>
      </c>
    </row>
    <row r="72" spans="1:6" x14ac:dyDescent="0.2">
      <c r="A72" s="5">
        <v>51277.367232999997</v>
      </c>
      <c r="B72" s="11">
        <v>12.436199999999999</v>
      </c>
      <c r="C72" s="11">
        <v>1.29E-2</v>
      </c>
      <c r="D72">
        <f t="shared" si="2"/>
        <v>51277.867232999997</v>
      </c>
      <c r="E72">
        <f t="shared" si="3"/>
        <v>-12.436199999999999</v>
      </c>
      <c r="F72">
        <v>0.77161405977763309</v>
      </c>
    </row>
    <row r="73" spans="1:6" x14ac:dyDescent="0.2">
      <c r="A73" s="5">
        <v>51259.359908999999</v>
      </c>
      <c r="B73" s="11">
        <v>12.4476</v>
      </c>
      <c r="C73" s="11">
        <v>1.26E-2</v>
      </c>
      <c r="D73">
        <f t="shared" si="2"/>
        <v>51259.859908999999</v>
      </c>
      <c r="E73">
        <f t="shared" si="3"/>
        <v>-12.4476</v>
      </c>
      <c r="F73">
        <v>0.8486812360389564</v>
      </c>
    </row>
    <row r="74" spans="1:6" x14ac:dyDescent="0.2">
      <c r="A74" s="5">
        <v>51259.360926000001</v>
      </c>
      <c r="B74" s="11">
        <v>12.465999999999999</v>
      </c>
      <c r="C74" s="11">
        <v>1.2999999999999999E-2</v>
      </c>
      <c r="D74">
        <f t="shared" si="2"/>
        <v>51259.860926000001</v>
      </c>
      <c r="E74">
        <f t="shared" si="3"/>
        <v>-12.465999999999999</v>
      </c>
      <c r="F74">
        <v>0.85059710220321705</v>
      </c>
    </row>
    <row r="75" spans="1:6" x14ac:dyDescent="0.2">
      <c r="A75" s="5">
        <v>51311.390433</v>
      </c>
      <c r="B75" s="11">
        <v>12.478899999999999</v>
      </c>
      <c r="C75" s="11">
        <v>1.5100000000000001E-2</v>
      </c>
      <c r="D75">
        <f t="shared" si="2"/>
        <v>51311.890433</v>
      </c>
      <c r="E75">
        <f t="shared" si="3"/>
        <v>-12.478899999999999</v>
      </c>
      <c r="F75">
        <v>0.86590858398588466</v>
      </c>
    </row>
    <row r="76" spans="1:6" x14ac:dyDescent="0.2">
      <c r="A76" s="5">
        <v>51311.391449000002</v>
      </c>
      <c r="B76" s="11">
        <v>12.504</v>
      </c>
      <c r="C76" s="11">
        <v>1.54E-2</v>
      </c>
      <c r="D76">
        <f t="shared" si="2"/>
        <v>51311.891449000002</v>
      </c>
      <c r="E76">
        <f t="shared" si="3"/>
        <v>-12.504</v>
      </c>
      <c r="F76">
        <v>0.8678225663086323</v>
      </c>
    </row>
    <row r="77" spans="1:6" x14ac:dyDescent="0.2">
      <c r="A77" s="5">
        <v>51274.236489000003</v>
      </c>
      <c r="B77" s="11">
        <v>12.479100000000001</v>
      </c>
      <c r="C77" s="11">
        <v>1.8499999999999999E-2</v>
      </c>
      <c r="D77">
        <f t="shared" ref="D77:D90" si="4">A77+0.5</f>
        <v>51274.736489000003</v>
      </c>
      <c r="E77">
        <f t="shared" ref="E77:E106" si="5">-B77</f>
        <v>-12.479100000000001</v>
      </c>
      <c r="F77">
        <v>0.87379057416981709</v>
      </c>
    </row>
    <row r="78" spans="1:6" x14ac:dyDescent="0.2">
      <c r="A78" s="5">
        <v>51274.237504999997</v>
      </c>
      <c r="B78" s="11">
        <v>12.498900000000001</v>
      </c>
      <c r="C78" s="11">
        <v>1.8800000000000001E-2</v>
      </c>
      <c r="D78">
        <f t="shared" si="4"/>
        <v>51274.737504999997</v>
      </c>
      <c r="E78">
        <f t="shared" si="5"/>
        <v>-12.498900000000001</v>
      </c>
      <c r="F78">
        <v>0.87570455647886547</v>
      </c>
    </row>
    <row r="79" spans="1:6" x14ac:dyDescent="0.2">
      <c r="A79" s="5">
        <v>51283.273329000003</v>
      </c>
      <c r="B79" s="11">
        <v>12.4694</v>
      </c>
      <c r="C79" s="11">
        <v>1.5699999999999999E-2</v>
      </c>
      <c r="D79">
        <f t="shared" si="4"/>
        <v>51283.773329000003</v>
      </c>
      <c r="E79">
        <f t="shared" si="5"/>
        <v>-12.4694</v>
      </c>
      <c r="F79">
        <v>0.89775905826692792</v>
      </c>
    </row>
    <row r="80" spans="1:6" x14ac:dyDescent="0.2">
      <c r="A80" s="5">
        <v>51283.274343999998</v>
      </c>
      <c r="B80" s="11">
        <v>12.488899999999999</v>
      </c>
      <c r="C80" s="11">
        <v>1.6199999999999999E-2</v>
      </c>
      <c r="D80">
        <f t="shared" si="4"/>
        <v>51283.774343999998</v>
      </c>
      <c r="E80">
        <f t="shared" si="5"/>
        <v>-12.488899999999999</v>
      </c>
      <c r="F80">
        <v>0.89967115673448461</v>
      </c>
    </row>
    <row r="81" spans="1:8" x14ac:dyDescent="0.2">
      <c r="A81" s="5">
        <v>51308.229398000003</v>
      </c>
      <c r="B81" s="11">
        <v>12.4535</v>
      </c>
      <c r="C81" s="11">
        <v>1.5599999999999999E-2</v>
      </c>
      <c r="D81">
        <f t="shared" si="4"/>
        <v>51308.729398000003</v>
      </c>
      <c r="E81">
        <f t="shared" si="5"/>
        <v>-12.4535</v>
      </c>
      <c r="F81">
        <v>0.9110216747256743</v>
      </c>
    </row>
    <row r="82" spans="1:8" x14ac:dyDescent="0.2">
      <c r="A82" s="5">
        <v>51308.230413999998</v>
      </c>
      <c r="B82" s="11">
        <v>12.453900000000001</v>
      </c>
      <c r="C82" s="11">
        <v>1.5599999999999999E-2</v>
      </c>
      <c r="D82">
        <f t="shared" si="4"/>
        <v>51308.730413999998</v>
      </c>
      <c r="E82">
        <f t="shared" si="5"/>
        <v>-12.453900000000001</v>
      </c>
      <c r="F82">
        <v>0.91293565703472268</v>
      </c>
    </row>
    <row r="83" spans="1:8" x14ac:dyDescent="0.2">
      <c r="A83" s="5">
        <v>51243.486564999999</v>
      </c>
      <c r="B83" s="11">
        <v>12.5783</v>
      </c>
      <c r="C83" s="11">
        <v>2.1999999999999999E-2</v>
      </c>
      <c r="D83">
        <f t="shared" si="4"/>
        <v>51243.986564999999</v>
      </c>
      <c r="E83">
        <f t="shared" si="5"/>
        <v>-12.5783</v>
      </c>
      <c r="F83">
        <v>0.94582714177526395</v>
      </c>
    </row>
    <row r="84" spans="1:8" x14ac:dyDescent="0.2">
      <c r="A84" s="5">
        <v>51243.487583000002</v>
      </c>
      <c r="B84" s="11">
        <v>12.586</v>
      </c>
      <c r="C84" s="11">
        <v>2.2200000000000001E-2</v>
      </c>
      <c r="D84">
        <f t="shared" si="4"/>
        <v>51243.987583000002</v>
      </c>
      <c r="E84">
        <f t="shared" si="5"/>
        <v>-12.586</v>
      </c>
      <c r="F84">
        <v>0.94774489178102739</v>
      </c>
    </row>
    <row r="85" spans="1:8" x14ac:dyDescent="0.2">
      <c r="A85" s="5">
        <v>51258.357263999998</v>
      </c>
      <c r="B85" s="11">
        <v>12.723699999999999</v>
      </c>
      <c r="C85" s="11">
        <v>1.5800000000000002E-2</v>
      </c>
      <c r="D85">
        <f t="shared" si="4"/>
        <v>51258.857263999998</v>
      </c>
      <c r="E85">
        <f t="shared" si="5"/>
        <v>-12.723699999999999</v>
      </c>
      <c r="F85">
        <v>0.95985761176934759</v>
      </c>
    </row>
    <row r="86" spans="1:8" x14ac:dyDescent="0.2">
      <c r="A86" s="5">
        <v>51258.35828</v>
      </c>
      <c r="B86" s="11">
        <v>12.772</v>
      </c>
      <c r="C86" s="11">
        <v>1.6799999999999999E-2</v>
      </c>
      <c r="D86">
        <f t="shared" si="4"/>
        <v>51258.85828</v>
      </c>
      <c r="E86">
        <f t="shared" si="5"/>
        <v>-12.772</v>
      </c>
      <c r="F86">
        <v>0.96177159409210589</v>
      </c>
    </row>
    <row r="87" spans="1:8" x14ac:dyDescent="0.2">
      <c r="A87" s="5">
        <v>51310.382222</v>
      </c>
      <c r="B87" s="11">
        <v>12.77</v>
      </c>
      <c r="C87" s="11">
        <v>1.8700000000000001E-2</v>
      </c>
      <c r="D87">
        <f t="shared" si="4"/>
        <v>51310.882222</v>
      </c>
      <c r="E87">
        <f t="shared" si="5"/>
        <v>-12.77</v>
      </c>
      <c r="F87">
        <v>0.96659950146101892</v>
      </c>
    </row>
    <row r="88" spans="1:8" x14ac:dyDescent="0.2">
      <c r="A88" s="5">
        <v>51310.383238000002</v>
      </c>
      <c r="B88" s="11">
        <v>12.8195</v>
      </c>
      <c r="C88" s="11">
        <v>1.9300000000000001E-2</v>
      </c>
      <c r="D88">
        <f t="shared" si="4"/>
        <v>51310.883238000002</v>
      </c>
      <c r="E88">
        <f t="shared" si="5"/>
        <v>-12.8195</v>
      </c>
      <c r="F88">
        <v>0.96851348378376656</v>
      </c>
    </row>
    <row r="89" spans="1:8" x14ac:dyDescent="0.2">
      <c r="A89" s="5">
        <v>51275.364799000003</v>
      </c>
      <c r="B89" s="11">
        <v>13.128399999999999</v>
      </c>
      <c r="C89" s="11">
        <v>2.8899999999999999E-2</v>
      </c>
      <c r="D89">
        <f t="shared" si="4"/>
        <v>51275.864799000003</v>
      </c>
      <c r="E89">
        <f t="shared" si="5"/>
        <v>-13.128399999999999</v>
      </c>
      <c r="F89">
        <v>0.99934706076149382</v>
      </c>
      <c r="G89" t="s">
        <v>18</v>
      </c>
      <c r="H89">
        <v>51275.864799000003</v>
      </c>
    </row>
    <row r="90" spans="1:8" x14ac:dyDescent="0.2">
      <c r="A90" s="5">
        <v>51275.365814999997</v>
      </c>
      <c r="B90" s="11">
        <v>13.113899999999999</v>
      </c>
      <c r="C90" s="11">
        <v>2.86E-2</v>
      </c>
      <c r="D90">
        <f t="shared" si="4"/>
        <v>51275.865814999997</v>
      </c>
      <c r="E90">
        <f t="shared" si="5"/>
        <v>-13.113899999999999</v>
      </c>
      <c r="F90">
        <v>1.2610430705422004E-3</v>
      </c>
      <c r="G90" t="s">
        <v>20</v>
      </c>
      <c r="H90">
        <v>51288.873492999999</v>
      </c>
    </row>
    <row r="91" spans="1:8" x14ac:dyDescent="0.2">
      <c r="A91" s="5"/>
      <c r="B91" s="11">
        <v>12.9628</v>
      </c>
      <c r="C91" s="11"/>
      <c r="D91">
        <v>51248.811085000001</v>
      </c>
      <c r="E91">
        <f t="shared" si="5"/>
        <v>-12.9628</v>
      </c>
      <c r="F91">
        <v>1.0344550726585346</v>
      </c>
    </row>
    <row r="92" spans="1:8" x14ac:dyDescent="0.2">
      <c r="A92" s="5"/>
      <c r="B92" s="11">
        <v>12.933199999999999</v>
      </c>
      <c r="C92" s="11"/>
      <c r="D92">
        <v>51248.812101000003</v>
      </c>
      <c r="E92">
        <f t="shared" si="5"/>
        <v>-12.933199999999999</v>
      </c>
      <c r="F92">
        <v>1.0363690549812929</v>
      </c>
    </row>
    <row r="93" spans="1:8" x14ac:dyDescent="0.2">
      <c r="A93" s="5"/>
      <c r="B93" s="11">
        <v>12.9041</v>
      </c>
      <c r="C93" s="11"/>
      <c r="D93">
        <v>51241.916813000003</v>
      </c>
      <c r="E93">
        <f t="shared" si="5"/>
        <v>-12.9041</v>
      </c>
      <c r="F93">
        <v>1.0467437433945619</v>
      </c>
    </row>
    <row r="94" spans="1:8" x14ac:dyDescent="0.2">
      <c r="A94" s="5"/>
      <c r="B94" s="11">
        <v>12.8467</v>
      </c>
      <c r="C94" s="11"/>
      <c r="D94">
        <v>51241.917828999998</v>
      </c>
      <c r="E94">
        <f t="shared" si="5"/>
        <v>-12.8467</v>
      </c>
      <c r="F94">
        <v>1.0486577257036127</v>
      </c>
    </row>
    <row r="95" spans="1:8" x14ac:dyDescent="0.2">
      <c r="A95" s="5"/>
      <c r="B95" s="11">
        <v>12.5951</v>
      </c>
      <c r="C95" s="11"/>
      <c r="D95">
        <v>51291.825751999997</v>
      </c>
      <c r="E95">
        <f t="shared" si="5"/>
        <v>-12.5951</v>
      </c>
      <c r="F95">
        <v>1.0672425693727803</v>
      </c>
    </row>
    <row r="96" spans="1:8" x14ac:dyDescent="0.2">
      <c r="A96" s="5"/>
      <c r="B96" s="11">
        <v>12.5899</v>
      </c>
      <c r="C96" s="11"/>
      <c r="D96">
        <v>51291.826767999999</v>
      </c>
      <c r="E96">
        <f t="shared" si="5"/>
        <v>-12.5899</v>
      </c>
      <c r="F96">
        <v>1.0691565516955421</v>
      </c>
    </row>
    <row r="97" spans="1:6" x14ac:dyDescent="0.2">
      <c r="A97" s="5"/>
      <c r="B97" s="11">
        <v>12.4917</v>
      </c>
      <c r="C97" s="11"/>
      <c r="D97">
        <v>51280.713343000003</v>
      </c>
      <c r="E97">
        <f t="shared" si="5"/>
        <v>-12.4917</v>
      </c>
      <c r="F97">
        <v>1.133232384586961</v>
      </c>
    </row>
    <row r="98" spans="1:6" x14ac:dyDescent="0.2">
      <c r="A98" s="5"/>
      <c r="B98" s="11">
        <v>12.477399999999999</v>
      </c>
      <c r="C98" s="11"/>
      <c r="D98">
        <v>51280.714359999998</v>
      </c>
      <c r="E98">
        <f t="shared" si="5"/>
        <v>-12.477399999999999</v>
      </c>
      <c r="F98">
        <v>1.1351482507375152</v>
      </c>
    </row>
    <row r="99" spans="1:6" x14ac:dyDescent="0.2">
      <c r="A99" s="5"/>
      <c r="B99" s="11">
        <v>12.4963</v>
      </c>
      <c r="C99" s="11"/>
      <c r="D99">
        <v>51247.808777999999</v>
      </c>
      <c r="E99">
        <f t="shared" si="5"/>
        <v>-12.4963</v>
      </c>
      <c r="F99">
        <v>1.1462681865976112</v>
      </c>
    </row>
    <row r="100" spans="1:6" x14ac:dyDescent="0.2">
      <c r="A100" s="5"/>
      <c r="B100" s="11">
        <v>12.4809</v>
      </c>
      <c r="C100" s="11"/>
      <c r="D100">
        <v>51247.809794000001</v>
      </c>
      <c r="E100">
        <f t="shared" si="5"/>
        <v>-12.4809</v>
      </c>
      <c r="F100">
        <v>1.1481821689203695</v>
      </c>
    </row>
    <row r="101" spans="1:6" x14ac:dyDescent="0.2">
      <c r="B101" s="11">
        <v>12.4793</v>
      </c>
      <c r="D101">
        <v>51306.731387</v>
      </c>
      <c r="E101">
        <f t="shared" si="5"/>
        <v>-12.4793</v>
      </c>
      <c r="F101">
        <v>1.1470869038396927</v>
      </c>
    </row>
    <row r="102" spans="1:6" x14ac:dyDescent="0.2">
      <c r="B102" s="11">
        <v>12.467700000000001</v>
      </c>
      <c r="D102">
        <v>51306.732404000002</v>
      </c>
      <c r="E102">
        <f t="shared" si="5"/>
        <v>-12.467700000000001</v>
      </c>
      <c r="F102">
        <v>1.1490027700039462</v>
      </c>
    </row>
    <row r="103" spans="1:6" x14ac:dyDescent="0.2">
      <c r="B103" s="11">
        <v>12.448600000000001</v>
      </c>
      <c r="D103">
        <v>51274.887293</v>
      </c>
      <c r="E103">
        <f t="shared" si="5"/>
        <v>-12.448600000000001</v>
      </c>
      <c r="F103">
        <v>1.1578813119971016</v>
      </c>
    </row>
    <row r="104" spans="1:6" x14ac:dyDescent="0.2">
      <c r="B104" s="11">
        <v>12.446400000000001</v>
      </c>
      <c r="D104">
        <v>51274.888310000002</v>
      </c>
      <c r="E104">
        <f t="shared" si="5"/>
        <v>-12.446400000000001</v>
      </c>
      <c r="F104">
        <v>1.1597971781613623</v>
      </c>
    </row>
    <row r="105" spans="1:6" x14ac:dyDescent="0.2">
      <c r="B105" s="11">
        <v>12.457599999999999</v>
      </c>
      <c r="D105">
        <v>51308.868497000003</v>
      </c>
      <c r="E105">
        <f t="shared" si="5"/>
        <v>-12.457599999999999</v>
      </c>
      <c r="F105">
        <v>1.1730620552313695</v>
      </c>
    </row>
    <row r="106" spans="1:6" x14ac:dyDescent="0.2">
      <c r="B106" s="11">
        <v>12.468400000000001</v>
      </c>
      <c r="D106">
        <v>51308.869513999998</v>
      </c>
      <c r="E106">
        <f t="shared" si="5"/>
        <v>-12.468400000000001</v>
      </c>
      <c r="F106">
        <v>1.1749779213819238</v>
      </c>
    </row>
  </sheetData>
  <phoneticPr fontId="6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8"/>
  <sheetViews>
    <sheetView workbookViewId="0"/>
  </sheetViews>
  <sheetFormatPr defaultRowHeight="12.75" x14ac:dyDescent="0.2"/>
  <sheetData>
    <row r="1" spans="1:6" x14ac:dyDescent="0.2">
      <c r="A1">
        <v>51241.916813000003</v>
      </c>
      <c r="B1">
        <v>12.9041</v>
      </c>
      <c r="C1">
        <v>0</v>
      </c>
      <c r="D1">
        <v>0</v>
      </c>
      <c r="E1">
        <v>0</v>
      </c>
      <c r="F1">
        <v>0</v>
      </c>
    </row>
    <row r="2" spans="1:6" x14ac:dyDescent="0.2">
      <c r="A2">
        <v>51241.917828999998</v>
      </c>
      <c r="B2">
        <v>12.8467</v>
      </c>
      <c r="C2">
        <v>0</v>
      </c>
      <c r="D2">
        <v>0</v>
      </c>
      <c r="E2">
        <v>0</v>
      </c>
      <c r="F2">
        <v>0</v>
      </c>
    </row>
    <row r="3" spans="1:6" x14ac:dyDescent="0.2">
      <c r="A3">
        <v>51243.986564999999</v>
      </c>
      <c r="B3">
        <v>12.5783</v>
      </c>
      <c r="C3">
        <v>0</v>
      </c>
      <c r="D3">
        <v>0</v>
      </c>
      <c r="E3">
        <v>0</v>
      </c>
      <c r="F3">
        <v>0</v>
      </c>
    </row>
    <row r="4" spans="1:6" x14ac:dyDescent="0.2">
      <c r="A4">
        <v>51243.987583000002</v>
      </c>
      <c r="B4">
        <v>12.586</v>
      </c>
      <c r="C4">
        <v>0</v>
      </c>
      <c r="D4">
        <v>0</v>
      </c>
      <c r="E4">
        <v>0</v>
      </c>
      <c r="F4">
        <v>0</v>
      </c>
    </row>
    <row r="5" spans="1:6" x14ac:dyDescent="0.2">
      <c r="A5">
        <v>51246.811876</v>
      </c>
      <c r="B5">
        <v>12.4489</v>
      </c>
      <c r="C5">
        <v>0</v>
      </c>
      <c r="D5">
        <v>0</v>
      </c>
      <c r="E5">
        <v>0</v>
      </c>
      <c r="F5">
        <v>0</v>
      </c>
    </row>
    <row r="6" spans="1:6" x14ac:dyDescent="0.2">
      <c r="A6">
        <v>51246.812892000002</v>
      </c>
      <c r="B6">
        <v>12.4575</v>
      </c>
      <c r="C6">
        <v>0</v>
      </c>
      <c r="D6">
        <v>0</v>
      </c>
      <c r="E6">
        <v>0</v>
      </c>
      <c r="F6">
        <v>0</v>
      </c>
    </row>
    <row r="7" spans="1:6" x14ac:dyDescent="0.2">
      <c r="A7">
        <v>51247.808777999999</v>
      </c>
      <c r="B7">
        <v>12.4963</v>
      </c>
      <c r="C7">
        <v>0</v>
      </c>
      <c r="D7">
        <v>0</v>
      </c>
      <c r="E7">
        <v>0</v>
      </c>
      <c r="F7">
        <v>0</v>
      </c>
    </row>
    <row r="8" spans="1:6" x14ac:dyDescent="0.2">
      <c r="A8">
        <v>51247.809794000001</v>
      </c>
      <c r="B8">
        <v>12.4809</v>
      </c>
      <c r="C8">
        <v>0</v>
      </c>
      <c r="D8">
        <v>0</v>
      </c>
      <c r="E8">
        <v>0</v>
      </c>
      <c r="F8">
        <v>0</v>
      </c>
    </row>
    <row r="9" spans="1:6" x14ac:dyDescent="0.2">
      <c r="A9">
        <v>51248.811085000001</v>
      </c>
      <c r="B9">
        <v>12.9628</v>
      </c>
      <c r="C9">
        <v>0</v>
      </c>
      <c r="D9">
        <v>0</v>
      </c>
      <c r="E9">
        <v>0</v>
      </c>
      <c r="F9">
        <v>0</v>
      </c>
    </row>
    <row r="10" spans="1:6" x14ac:dyDescent="0.2">
      <c r="A10">
        <v>51248.812101000003</v>
      </c>
      <c r="B10">
        <v>12.933199999999999</v>
      </c>
      <c r="C10">
        <v>0</v>
      </c>
      <c r="D10">
        <v>0</v>
      </c>
      <c r="E10">
        <v>0</v>
      </c>
      <c r="F10">
        <v>0</v>
      </c>
    </row>
    <row r="11" spans="1:6" x14ac:dyDescent="0.2">
      <c r="A11">
        <v>51258.857263999998</v>
      </c>
      <c r="B11">
        <v>12.723699999999999</v>
      </c>
      <c r="C11">
        <v>0</v>
      </c>
      <c r="D11">
        <v>0</v>
      </c>
      <c r="E11">
        <v>0</v>
      </c>
      <c r="F11">
        <v>0</v>
      </c>
    </row>
    <row r="12" spans="1:6" x14ac:dyDescent="0.2">
      <c r="A12">
        <v>51258.85828</v>
      </c>
      <c r="B12">
        <v>12.772</v>
      </c>
      <c r="C12">
        <v>0</v>
      </c>
      <c r="D12">
        <v>0</v>
      </c>
      <c r="E12">
        <v>0</v>
      </c>
      <c r="F12">
        <v>0</v>
      </c>
    </row>
    <row r="13" spans="1:6" x14ac:dyDescent="0.2">
      <c r="A13">
        <v>51259.859908999999</v>
      </c>
      <c r="B13">
        <v>12.4476</v>
      </c>
      <c r="C13">
        <v>0</v>
      </c>
      <c r="D13">
        <v>0</v>
      </c>
      <c r="E13">
        <v>0</v>
      </c>
      <c r="F13">
        <v>0</v>
      </c>
    </row>
    <row r="14" spans="1:6" x14ac:dyDescent="0.2">
      <c r="A14">
        <v>51259.860926000001</v>
      </c>
      <c r="B14">
        <v>12.465999999999999</v>
      </c>
      <c r="C14">
        <v>0</v>
      </c>
      <c r="D14">
        <v>0</v>
      </c>
      <c r="E14">
        <v>0</v>
      </c>
      <c r="F14">
        <v>0</v>
      </c>
    </row>
    <row r="15" spans="1:6" x14ac:dyDescent="0.2">
      <c r="A15">
        <v>51260.858446999999</v>
      </c>
      <c r="B15">
        <v>12.4627</v>
      </c>
      <c r="C15">
        <v>0</v>
      </c>
      <c r="D15">
        <v>0</v>
      </c>
      <c r="E15">
        <v>0</v>
      </c>
      <c r="F15">
        <v>0</v>
      </c>
    </row>
    <row r="16" spans="1:6" x14ac:dyDescent="0.2">
      <c r="A16">
        <v>51260.859464000001</v>
      </c>
      <c r="B16">
        <v>12.4369</v>
      </c>
      <c r="C16">
        <v>0</v>
      </c>
      <c r="D16">
        <v>0</v>
      </c>
      <c r="E16">
        <v>0</v>
      </c>
      <c r="F16">
        <v>0</v>
      </c>
    </row>
    <row r="17" spans="1:6" x14ac:dyDescent="0.2">
      <c r="A17">
        <v>51262.887759999998</v>
      </c>
      <c r="B17">
        <v>12.6617</v>
      </c>
      <c r="C17">
        <v>0</v>
      </c>
      <c r="D17">
        <v>0</v>
      </c>
      <c r="E17">
        <v>0</v>
      </c>
      <c r="F17">
        <v>0</v>
      </c>
    </row>
    <row r="18" spans="1:6" x14ac:dyDescent="0.2">
      <c r="A18">
        <v>51262.888776</v>
      </c>
      <c r="B18">
        <v>12.635300000000001</v>
      </c>
      <c r="C18">
        <v>0</v>
      </c>
      <c r="D18">
        <v>0</v>
      </c>
      <c r="E18">
        <v>0</v>
      </c>
      <c r="F18">
        <v>0</v>
      </c>
    </row>
    <row r="19" spans="1:6" x14ac:dyDescent="0.2">
      <c r="A19">
        <v>51265.977960999997</v>
      </c>
      <c r="B19">
        <v>12.4611</v>
      </c>
      <c r="C19">
        <v>0</v>
      </c>
      <c r="D19">
        <v>0</v>
      </c>
      <c r="E19">
        <v>0</v>
      </c>
      <c r="F19">
        <v>0</v>
      </c>
    </row>
    <row r="20" spans="1:6" x14ac:dyDescent="0.2">
      <c r="A20">
        <v>51265.978976999999</v>
      </c>
      <c r="B20">
        <v>12.4602</v>
      </c>
      <c r="C20">
        <v>0</v>
      </c>
      <c r="D20">
        <v>0</v>
      </c>
      <c r="E20">
        <v>0</v>
      </c>
      <c r="F20">
        <v>0</v>
      </c>
    </row>
    <row r="21" spans="1:6" x14ac:dyDescent="0.2">
      <c r="A21">
        <v>51274.736489000003</v>
      </c>
      <c r="B21">
        <v>12.479100000000001</v>
      </c>
      <c r="C21">
        <v>0</v>
      </c>
      <c r="D21">
        <v>0</v>
      </c>
      <c r="E21">
        <v>0</v>
      </c>
      <c r="F21">
        <v>0</v>
      </c>
    </row>
    <row r="22" spans="1:6" x14ac:dyDescent="0.2">
      <c r="A22">
        <v>51274.737504999997</v>
      </c>
      <c r="B22">
        <v>12.498900000000001</v>
      </c>
      <c r="C22">
        <v>0</v>
      </c>
      <c r="D22">
        <v>0</v>
      </c>
      <c r="E22">
        <v>0</v>
      </c>
      <c r="F22">
        <v>0</v>
      </c>
    </row>
    <row r="23" spans="1:6" x14ac:dyDescent="0.2">
      <c r="A23">
        <v>51274.887293</v>
      </c>
      <c r="B23">
        <v>12.448600000000001</v>
      </c>
      <c r="C23">
        <v>0</v>
      </c>
      <c r="D23">
        <v>0</v>
      </c>
      <c r="E23">
        <v>0</v>
      </c>
      <c r="F23">
        <v>0</v>
      </c>
    </row>
    <row r="24" spans="1:6" x14ac:dyDescent="0.2">
      <c r="A24">
        <v>51274.888310000002</v>
      </c>
      <c r="B24">
        <v>12.446400000000001</v>
      </c>
      <c r="C24">
        <v>0</v>
      </c>
      <c r="D24">
        <v>0</v>
      </c>
      <c r="E24">
        <v>0</v>
      </c>
      <c r="F24">
        <v>0</v>
      </c>
    </row>
    <row r="25" spans="1:6" x14ac:dyDescent="0.2">
      <c r="A25">
        <v>51275.709693999997</v>
      </c>
      <c r="B25">
        <v>12.437200000000001</v>
      </c>
      <c r="C25">
        <v>0</v>
      </c>
      <c r="D25">
        <v>0</v>
      </c>
      <c r="E25">
        <v>0</v>
      </c>
      <c r="F25">
        <v>0</v>
      </c>
    </row>
    <row r="26" spans="1:6" x14ac:dyDescent="0.2">
      <c r="A26">
        <v>51275.710709999999</v>
      </c>
      <c r="B26">
        <v>12.4437</v>
      </c>
      <c r="C26">
        <v>0</v>
      </c>
      <c r="D26">
        <v>0</v>
      </c>
      <c r="E26">
        <v>0</v>
      </c>
      <c r="F26">
        <v>0</v>
      </c>
    </row>
    <row r="27" spans="1:6" x14ac:dyDescent="0.2">
      <c r="A27">
        <v>51275.864799000003</v>
      </c>
      <c r="B27">
        <v>13.128399999999999</v>
      </c>
      <c r="C27">
        <v>0</v>
      </c>
      <c r="D27">
        <v>0</v>
      </c>
      <c r="E27">
        <v>0</v>
      </c>
      <c r="F27">
        <v>0</v>
      </c>
    </row>
    <row r="28" spans="1:6" x14ac:dyDescent="0.2">
      <c r="A28">
        <v>51275.865814999997</v>
      </c>
      <c r="B28">
        <v>13.113899999999999</v>
      </c>
      <c r="C28">
        <v>0</v>
      </c>
      <c r="D28">
        <v>0</v>
      </c>
      <c r="E28">
        <v>0</v>
      </c>
      <c r="F28">
        <v>0</v>
      </c>
    </row>
    <row r="29" spans="1:6" x14ac:dyDescent="0.2">
      <c r="A29">
        <v>51277.713235000003</v>
      </c>
      <c r="B29">
        <v>12.8323</v>
      </c>
      <c r="C29">
        <v>0</v>
      </c>
      <c r="D29">
        <v>0</v>
      </c>
      <c r="E29">
        <v>0</v>
      </c>
      <c r="F29">
        <v>0</v>
      </c>
    </row>
    <row r="30" spans="1:6" x14ac:dyDescent="0.2">
      <c r="A30">
        <v>51277.714251999998</v>
      </c>
      <c r="B30">
        <v>12.835100000000001</v>
      </c>
      <c r="C30">
        <v>0</v>
      </c>
      <c r="D30">
        <v>0</v>
      </c>
      <c r="E30">
        <v>0</v>
      </c>
      <c r="F30">
        <v>0</v>
      </c>
    </row>
    <row r="31" spans="1:6" x14ac:dyDescent="0.2">
      <c r="A31">
        <v>51277.866215000002</v>
      </c>
      <c r="B31">
        <v>12.457599999999999</v>
      </c>
      <c r="C31">
        <v>0</v>
      </c>
      <c r="D31">
        <v>0</v>
      </c>
      <c r="E31">
        <v>0</v>
      </c>
      <c r="F31">
        <v>0</v>
      </c>
    </row>
    <row r="32" spans="1:6" x14ac:dyDescent="0.2">
      <c r="A32">
        <v>51277.867232999997</v>
      </c>
      <c r="B32">
        <v>12.436199999999999</v>
      </c>
      <c r="C32">
        <v>0</v>
      </c>
      <c r="D32">
        <v>0</v>
      </c>
      <c r="E32">
        <v>0</v>
      </c>
      <c r="F32">
        <v>0</v>
      </c>
    </row>
    <row r="33" spans="1:6" x14ac:dyDescent="0.2">
      <c r="A33">
        <v>51280.713343000003</v>
      </c>
      <c r="B33">
        <v>12.4917</v>
      </c>
      <c r="C33">
        <v>0</v>
      </c>
      <c r="D33">
        <v>0</v>
      </c>
      <c r="E33">
        <v>0</v>
      </c>
      <c r="F33">
        <v>0</v>
      </c>
    </row>
    <row r="34" spans="1:6" x14ac:dyDescent="0.2">
      <c r="A34">
        <v>51280.714359999998</v>
      </c>
      <c r="B34">
        <v>12.477399999999999</v>
      </c>
      <c r="C34">
        <v>0</v>
      </c>
      <c r="D34">
        <v>0</v>
      </c>
      <c r="E34">
        <v>0</v>
      </c>
      <c r="F34">
        <v>0</v>
      </c>
    </row>
    <row r="35" spans="1:6" x14ac:dyDescent="0.2">
      <c r="A35">
        <v>51280.864029999997</v>
      </c>
      <c r="B35">
        <v>12.443899999999999</v>
      </c>
      <c r="C35">
        <v>0</v>
      </c>
      <c r="D35">
        <v>0</v>
      </c>
      <c r="E35">
        <v>0</v>
      </c>
      <c r="F35">
        <v>0</v>
      </c>
    </row>
    <row r="36" spans="1:6" x14ac:dyDescent="0.2">
      <c r="A36">
        <v>51280.865045999999</v>
      </c>
      <c r="B36">
        <v>12.487399999999999</v>
      </c>
      <c r="C36">
        <v>0</v>
      </c>
      <c r="D36">
        <v>0</v>
      </c>
      <c r="E36">
        <v>0</v>
      </c>
      <c r="F36">
        <v>0</v>
      </c>
    </row>
    <row r="37" spans="1:6" x14ac:dyDescent="0.2">
      <c r="A37">
        <v>51283.773329000003</v>
      </c>
      <c r="B37">
        <v>12.4694</v>
      </c>
      <c r="C37">
        <v>0</v>
      </c>
      <c r="D37">
        <v>0</v>
      </c>
      <c r="E37">
        <v>0</v>
      </c>
      <c r="F37">
        <v>0</v>
      </c>
    </row>
    <row r="38" spans="1:6" x14ac:dyDescent="0.2">
      <c r="A38">
        <v>51283.774343999998</v>
      </c>
      <c r="B38">
        <v>12.488899999999999</v>
      </c>
      <c r="C38">
        <v>0</v>
      </c>
      <c r="D38">
        <v>0</v>
      </c>
      <c r="E38">
        <v>0</v>
      </c>
      <c r="F38">
        <v>0</v>
      </c>
    </row>
    <row r="39" spans="1:6" x14ac:dyDescent="0.2">
      <c r="A39">
        <v>51286.718014999999</v>
      </c>
      <c r="B39">
        <v>12.5557</v>
      </c>
      <c r="C39">
        <v>0</v>
      </c>
      <c r="D39">
        <v>0</v>
      </c>
      <c r="E39">
        <v>0</v>
      </c>
      <c r="F39">
        <v>0</v>
      </c>
    </row>
    <row r="40" spans="1:6" x14ac:dyDescent="0.2">
      <c r="A40">
        <v>51286.719032000001</v>
      </c>
      <c r="B40">
        <v>12.582000000000001</v>
      </c>
      <c r="C40">
        <v>0</v>
      </c>
      <c r="D40">
        <v>0</v>
      </c>
      <c r="E40">
        <v>0</v>
      </c>
      <c r="F40">
        <v>0</v>
      </c>
    </row>
    <row r="41" spans="1:6" x14ac:dyDescent="0.2">
      <c r="A41">
        <v>51286.870858000002</v>
      </c>
      <c r="B41">
        <v>12.4161</v>
      </c>
      <c r="C41">
        <v>0</v>
      </c>
      <c r="D41">
        <v>0</v>
      </c>
      <c r="E41">
        <v>0</v>
      </c>
      <c r="F41">
        <v>0</v>
      </c>
    </row>
    <row r="42" spans="1:6" x14ac:dyDescent="0.2">
      <c r="A42">
        <v>51286.871873999997</v>
      </c>
      <c r="B42">
        <v>12.423</v>
      </c>
      <c r="C42">
        <v>0</v>
      </c>
      <c r="D42">
        <v>0</v>
      </c>
      <c r="E42">
        <v>0</v>
      </c>
      <c r="F42">
        <v>0</v>
      </c>
    </row>
    <row r="43" spans="1:6" x14ac:dyDescent="0.2">
      <c r="A43">
        <v>51287.718774000001</v>
      </c>
      <c r="B43">
        <v>12.419600000000001</v>
      </c>
      <c r="C43">
        <v>0</v>
      </c>
      <c r="D43">
        <v>0</v>
      </c>
      <c r="E43">
        <v>0</v>
      </c>
      <c r="F43">
        <v>0</v>
      </c>
    </row>
    <row r="44" spans="1:6" x14ac:dyDescent="0.2">
      <c r="A44">
        <v>51287.719790000003</v>
      </c>
      <c r="B44">
        <v>12.424099999999999</v>
      </c>
      <c r="C44">
        <v>0</v>
      </c>
      <c r="D44">
        <v>0</v>
      </c>
      <c r="E44">
        <v>0</v>
      </c>
      <c r="F44">
        <v>0</v>
      </c>
    </row>
    <row r="45" spans="1:6" x14ac:dyDescent="0.2">
      <c r="A45">
        <v>51287.871579999999</v>
      </c>
      <c r="B45">
        <v>12.4316</v>
      </c>
      <c r="C45">
        <v>0</v>
      </c>
      <c r="D45">
        <v>0</v>
      </c>
      <c r="E45">
        <v>0</v>
      </c>
      <c r="F45">
        <v>0</v>
      </c>
    </row>
    <row r="46" spans="1:6" x14ac:dyDescent="0.2">
      <c r="A46">
        <v>51287.872596000001</v>
      </c>
      <c r="B46">
        <v>12.459199999999999</v>
      </c>
      <c r="C46">
        <v>0</v>
      </c>
      <c r="D46">
        <v>0</v>
      </c>
      <c r="E46">
        <v>0</v>
      </c>
      <c r="F46">
        <v>0</v>
      </c>
    </row>
    <row r="47" spans="1:6" x14ac:dyDescent="0.2">
      <c r="A47">
        <v>51288.719585999999</v>
      </c>
      <c r="B47">
        <v>12.453900000000001</v>
      </c>
      <c r="C47">
        <v>0</v>
      </c>
      <c r="D47">
        <v>0</v>
      </c>
      <c r="E47">
        <v>0</v>
      </c>
      <c r="F47">
        <v>0</v>
      </c>
    </row>
    <row r="48" spans="1:6" x14ac:dyDescent="0.2">
      <c r="A48">
        <v>51288.720602000001</v>
      </c>
      <c r="B48">
        <v>12.4322</v>
      </c>
      <c r="C48">
        <v>0</v>
      </c>
      <c r="D48">
        <v>0</v>
      </c>
      <c r="E48">
        <v>0</v>
      </c>
      <c r="F48">
        <v>0</v>
      </c>
    </row>
    <row r="49" spans="1:6" x14ac:dyDescent="0.2">
      <c r="A49">
        <v>51288.872475999997</v>
      </c>
      <c r="B49">
        <v>13.048299999999999</v>
      </c>
      <c r="C49">
        <v>0</v>
      </c>
      <c r="D49">
        <v>0</v>
      </c>
      <c r="E49">
        <v>0</v>
      </c>
      <c r="F49">
        <v>0</v>
      </c>
    </row>
    <row r="50" spans="1:6" x14ac:dyDescent="0.2">
      <c r="A50">
        <v>51288.873492999999</v>
      </c>
      <c r="B50">
        <v>13.055</v>
      </c>
      <c r="C50">
        <v>0</v>
      </c>
      <c r="D50">
        <v>0</v>
      </c>
      <c r="E50">
        <v>0</v>
      </c>
      <c r="F50">
        <v>0</v>
      </c>
    </row>
    <row r="51" spans="1:6" x14ac:dyDescent="0.2">
      <c r="A51">
        <v>51291.825751999997</v>
      </c>
      <c r="B51">
        <v>12.5951</v>
      </c>
      <c r="C51">
        <v>0</v>
      </c>
      <c r="D51">
        <v>0</v>
      </c>
      <c r="E51">
        <v>0</v>
      </c>
      <c r="F51">
        <v>0</v>
      </c>
    </row>
    <row r="52" spans="1:6" x14ac:dyDescent="0.2">
      <c r="A52">
        <v>51291.826767999999</v>
      </c>
      <c r="B52">
        <v>12.5899</v>
      </c>
      <c r="C52">
        <v>0</v>
      </c>
      <c r="D52">
        <v>0</v>
      </c>
      <c r="E52">
        <v>0</v>
      </c>
      <c r="F52">
        <v>0</v>
      </c>
    </row>
    <row r="53" spans="1:6" x14ac:dyDescent="0.2">
      <c r="A53">
        <v>51295.721103999997</v>
      </c>
      <c r="B53">
        <v>12.4655</v>
      </c>
      <c r="C53">
        <v>0</v>
      </c>
      <c r="D53">
        <v>0</v>
      </c>
      <c r="E53">
        <v>0</v>
      </c>
      <c r="F53">
        <v>0</v>
      </c>
    </row>
    <row r="54" spans="1:6" x14ac:dyDescent="0.2">
      <c r="A54">
        <v>51295.722119999999</v>
      </c>
      <c r="B54">
        <v>12.449299999999999</v>
      </c>
      <c r="C54">
        <v>0</v>
      </c>
      <c r="D54">
        <v>0</v>
      </c>
      <c r="E54">
        <v>0</v>
      </c>
      <c r="F54">
        <v>0</v>
      </c>
    </row>
    <row r="55" spans="1:6" x14ac:dyDescent="0.2">
      <c r="A55">
        <v>51295.869821</v>
      </c>
      <c r="B55">
        <v>12.4901</v>
      </c>
      <c r="C55">
        <v>0</v>
      </c>
      <c r="D55">
        <v>0</v>
      </c>
      <c r="E55">
        <v>0</v>
      </c>
      <c r="F55">
        <v>0</v>
      </c>
    </row>
    <row r="56" spans="1:6" x14ac:dyDescent="0.2">
      <c r="A56">
        <v>51295.870837000002</v>
      </c>
      <c r="B56">
        <v>12.448399999999999</v>
      </c>
      <c r="C56">
        <v>0</v>
      </c>
      <c r="D56">
        <v>0</v>
      </c>
      <c r="E56">
        <v>0</v>
      </c>
      <c r="F56">
        <v>0</v>
      </c>
    </row>
    <row r="57" spans="1:6" x14ac:dyDescent="0.2">
      <c r="A57">
        <v>51304.729711</v>
      </c>
      <c r="B57">
        <v>12.44</v>
      </c>
      <c r="C57">
        <v>0</v>
      </c>
      <c r="D57">
        <v>0</v>
      </c>
      <c r="E57">
        <v>0</v>
      </c>
      <c r="F57">
        <v>0</v>
      </c>
    </row>
    <row r="58" spans="1:6" x14ac:dyDescent="0.2">
      <c r="A58">
        <v>51304.730727000002</v>
      </c>
      <c r="B58">
        <v>12.4468</v>
      </c>
      <c r="C58">
        <v>0</v>
      </c>
      <c r="D58">
        <v>0</v>
      </c>
      <c r="E58">
        <v>0</v>
      </c>
      <c r="F58">
        <v>0</v>
      </c>
    </row>
    <row r="59" spans="1:6" x14ac:dyDescent="0.2">
      <c r="A59">
        <v>51304.879226999998</v>
      </c>
      <c r="B59">
        <v>12.460100000000001</v>
      </c>
      <c r="C59">
        <v>0</v>
      </c>
      <c r="D59">
        <v>0</v>
      </c>
      <c r="E59">
        <v>0</v>
      </c>
      <c r="F59">
        <v>0</v>
      </c>
    </row>
    <row r="60" spans="1:6" x14ac:dyDescent="0.2">
      <c r="A60">
        <v>51304.880243</v>
      </c>
      <c r="B60">
        <v>12.4123</v>
      </c>
      <c r="C60">
        <v>0</v>
      </c>
      <c r="D60">
        <v>0</v>
      </c>
      <c r="E60">
        <v>0</v>
      </c>
      <c r="F60">
        <v>0</v>
      </c>
    </row>
    <row r="61" spans="1:6" x14ac:dyDescent="0.2">
      <c r="A61">
        <v>51305.730589999999</v>
      </c>
      <c r="B61">
        <v>12.434799999999999</v>
      </c>
      <c r="C61">
        <v>0</v>
      </c>
      <c r="D61">
        <v>0</v>
      </c>
      <c r="E61">
        <v>0</v>
      </c>
      <c r="F61">
        <v>0</v>
      </c>
    </row>
    <row r="62" spans="1:6" x14ac:dyDescent="0.2">
      <c r="A62">
        <v>51305.731607000002</v>
      </c>
      <c r="B62">
        <v>12.4255</v>
      </c>
      <c r="C62">
        <v>0</v>
      </c>
      <c r="D62">
        <v>0</v>
      </c>
      <c r="E62">
        <v>0</v>
      </c>
      <c r="F62">
        <v>0</v>
      </c>
    </row>
    <row r="63" spans="1:6" x14ac:dyDescent="0.2">
      <c r="A63">
        <v>51306.731387</v>
      </c>
      <c r="B63">
        <v>12.4793</v>
      </c>
      <c r="C63">
        <v>0</v>
      </c>
      <c r="D63">
        <v>0</v>
      </c>
      <c r="E63">
        <v>0</v>
      </c>
      <c r="F63">
        <v>0</v>
      </c>
    </row>
    <row r="64" spans="1:6" x14ac:dyDescent="0.2">
      <c r="A64">
        <v>51306.732404000002</v>
      </c>
      <c r="B64">
        <v>12.467700000000001</v>
      </c>
      <c r="C64">
        <v>0</v>
      </c>
      <c r="D64">
        <v>0</v>
      </c>
      <c r="E64">
        <v>0</v>
      </c>
      <c r="F64">
        <v>0</v>
      </c>
    </row>
    <row r="65" spans="1:6" x14ac:dyDescent="0.2">
      <c r="A65">
        <v>51306.880884999999</v>
      </c>
      <c r="B65">
        <v>12.488300000000001</v>
      </c>
      <c r="C65">
        <v>0</v>
      </c>
      <c r="D65">
        <v>0</v>
      </c>
      <c r="E65">
        <v>0</v>
      </c>
      <c r="F65">
        <v>0</v>
      </c>
    </row>
    <row r="66" spans="1:6" x14ac:dyDescent="0.2">
      <c r="A66">
        <v>51306.881901000001</v>
      </c>
      <c r="B66">
        <v>12.4918</v>
      </c>
      <c r="C66">
        <v>0</v>
      </c>
      <c r="D66">
        <v>0</v>
      </c>
      <c r="E66">
        <v>0</v>
      </c>
      <c r="F66">
        <v>0</v>
      </c>
    </row>
    <row r="67" spans="1:6" x14ac:dyDescent="0.2">
      <c r="A67">
        <v>51308.729398000003</v>
      </c>
      <c r="B67">
        <v>12.4535</v>
      </c>
      <c r="C67">
        <v>0</v>
      </c>
      <c r="D67">
        <v>0</v>
      </c>
      <c r="E67">
        <v>0</v>
      </c>
      <c r="F67">
        <v>0</v>
      </c>
    </row>
    <row r="68" spans="1:6" x14ac:dyDescent="0.2">
      <c r="A68">
        <v>51308.730413999998</v>
      </c>
      <c r="B68">
        <v>12.453900000000001</v>
      </c>
      <c r="C68">
        <v>0</v>
      </c>
      <c r="D68">
        <v>0</v>
      </c>
      <c r="E68">
        <v>0</v>
      </c>
      <c r="F68">
        <v>0</v>
      </c>
    </row>
    <row r="69" spans="1:6" x14ac:dyDescent="0.2">
      <c r="A69">
        <v>51308.868497000003</v>
      </c>
      <c r="B69">
        <v>12.457599999999999</v>
      </c>
      <c r="C69">
        <v>0</v>
      </c>
      <c r="D69">
        <v>0</v>
      </c>
      <c r="E69">
        <v>0</v>
      </c>
      <c r="F69">
        <v>0</v>
      </c>
    </row>
    <row r="70" spans="1:6" x14ac:dyDescent="0.2">
      <c r="A70">
        <v>51308.869513999998</v>
      </c>
      <c r="B70">
        <v>12.468400000000001</v>
      </c>
      <c r="C70">
        <v>0</v>
      </c>
      <c r="D70">
        <v>0</v>
      </c>
      <c r="E70">
        <v>0</v>
      </c>
      <c r="F70">
        <v>0</v>
      </c>
    </row>
    <row r="71" spans="1:6" x14ac:dyDescent="0.2">
      <c r="A71">
        <v>51310.731549999997</v>
      </c>
      <c r="B71">
        <v>12.448499999999999</v>
      </c>
      <c r="C71">
        <v>0</v>
      </c>
      <c r="D71">
        <v>0</v>
      </c>
      <c r="E71">
        <v>0</v>
      </c>
      <c r="F71">
        <v>0</v>
      </c>
    </row>
    <row r="72" spans="1:6" x14ac:dyDescent="0.2">
      <c r="A72">
        <v>51310.732566999999</v>
      </c>
      <c r="B72">
        <v>12.443899999999999</v>
      </c>
      <c r="C72">
        <v>0</v>
      </c>
      <c r="D72">
        <v>0</v>
      </c>
      <c r="E72">
        <v>0</v>
      </c>
      <c r="F72">
        <v>0</v>
      </c>
    </row>
    <row r="73" spans="1:6" x14ac:dyDescent="0.2">
      <c r="A73">
        <v>51310.882222</v>
      </c>
      <c r="B73">
        <v>12.77</v>
      </c>
      <c r="C73">
        <v>0</v>
      </c>
      <c r="D73">
        <v>0</v>
      </c>
      <c r="E73">
        <v>0</v>
      </c>
      <c r="F73">
        <v>0</v>
      </c>
    </row>
    <row r="74" spans="1:6" x14ac:dyDescent="0.2">
      <c r="A74">
        <v>51310.883238000002</v>
      </c>
      <c r="B74">
        <v>12.8195</v>
      </c>
      <c r="C74">
        <v>0</v>
      </c>
      <c r="D74">
        <v>0</v>
      </c>
      <c r="E74">
        <v>0</v>
      </c>
      <c r="F74">
        <v>0</v>
      </c>
    </row>
    <row r="75" spans="1:6" x14ac:dyDescent="0.2">
      <c r="A75">
        <v>51311.739680999999</v>
      </c>
      <c r="B75">
        <v>12.503399999999999</v>
      </c>
      <c r="C75">
        <v>0</v>
      </c>
      <c r="D75">
        <v>0</v>
      </c>
      <c r="E75">
        <v>0</v>
      </c>
      <c r="F75">
        <v>0</v>
      </c>
    </row>
    <row r="76" spans="1:6" x14ac:dyDescent="0.2">
      <c r="A76">
        <v>51311.740697000001</v>
      </c>
      <c r="B76">
        <v>12.478</v>
      </c>
      <c r="C76">
        <v>0</v>
      </c>
      <c r="D76">
        <v>0</v>
      </c>
      <c r="E76">
        <v>0</v>
      </c>
      <c r="F76">
        <v>0</v>
      </c>
    </row>
    <row r="77" spans="1:6" x14ac:dyDescent="0.2">
      <c r="A77">
        <v>51311.890433</v>
      </c>
      <c r="B77">
        <v>12.478899999999999</v>
      </c>
      <c r="C77">
        <v>0</v>
      </c>
      <c r="D77">
        <v>0</v>
      </c>
      <c r="E77">
        <v>0</v>
      </c>
      <c r="F77">
        <v>0</v>
      </c>
    </row>
    <row r="78" spans="1:6" x14ac:dyDescent="0.2">
      <c r="A78">
        <v>51311.891449000002</v>
      </c>
      <c r="B78">
        <v>12.504</v>
      </c>
      <c r="C78">
        <v>0</v>
      </c>
      <c r="D78">
        <v>0</v>
      </c>
      <c r="E78">
        <v>0</v>
      </c>
      <c r="F78">
        <v>0</v>
      </c>
    </row>
  </sheetData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workbookViewId="0">
      <selection activeCell="C8" sqref="C8"/>
    </sheetView>
  </sheetViews>
  <sheetFormatPr defaultRowHeight="12.75" x14ac:dyDescent="0.2"/>
  <cols>
    <col min="1" max="1" width="14.140625" customWidth="1"/>
    <col min="2" max="2" width="4.5703125" customWidth="1"/>
    <col min="3" max="3" width="13.28515625" customWidth="1"/>
    <col min="4" max="4" width="15.140625" customWidth="1"/>
    <col min="5" max="5" width="11.28515625" customWidth="1"/>
    <col min="6" max="6" width="8.140625" customWidth="1"/>
    <col min="7" max="7" width="9.5703125" customWidth="1"/>
    <col min="8" max="8" width="8.42578125" customWidth="1"/>
    <col min="14" max="14" width="2.85546875" customWidth="1"/>
    <col min="15" max="15" width="10.7109375" customWidth="1"/>
  </cols>
  <sheetData>
    <row r="1" spans="1:8" ht="20.25" x14ac:dyDescent="0.3">
      <c r="A1" s="1" t="s">
        <v>16</v>
      </c>
    </row>
    <row r="2" spans="1:8" x14ac:dyDescent="0.2">
      <c r="A2" t="s">
        <v>50</v>
      </c>
      <c r="C2" t="s">
        <v>4</v>
      </c>
    </row>
    <row r="4" spans="1:8" x14ac:dyDescent="0.2">
      <c r="A4" t="s">
        <v>15</v>
      </c>
      <c r="C4" s="7" t="s">
        <v>33</v>
      </c>
      <c r="D4" s="8" t="s">
        <v>33</v>
      </c>
      <c r="E4">
        <v>51776.7045</v>
      </c>
    </row>
    <row r="6" spans="1:8" x14ac:dyDescent="0.2">
      <c r="A6" t="s">
        <v>57</v>
      </c>
      <c r="D6" t="s">
        <v>30</v>
      </c>
      <c r="E6" t="s">
        <v>26</v>
      </c>
      <c r="F6" t="s">
        <v>5</v>
      </c>
      <c r="G6" t="s">
        <v>37</v>
      </c>
      <c r="H6" t="s">
        <v>42</v>
      </c>
    </row>
    <row r="7" spans="1:8" x14ac:dyDescent="0.2">
      <c r="A7" t="s">
        <v>12</v>
      </c>
      <c r="C7">
        <v>51776.7045</v>
      </c>
      <c r="D7">
        <v>51241.9</v>
      </c>
      <c r="E7">
        <v>51821.56</v>
      </c>
      <c r="F7">
        <v>51776.7045</v>
      </c>
      <c r="G7">
        <v>51241.9</v>
      </c>
      <c r="H7">
        <v>51241.892</v>
      </c>
    </row>
    <row r="8" spans="1:8" x14ac:dyDescent="0.2">
      <c r="A8" t="s">
        <v>38</v>
      </c>
      <c r="C8">
        <v>0.53083040000000004</v>
      </c>
      <c r="D8">
        <v>0.53073999999999999</v>
      </c>
      <c r="E8">
        <v>0.26541700000000001</v>
      </c>
      <c r="F8">
        <v>0.26536999999999999</v>
      </c>
      <c r="G8">
        <v>0.53073999999999999</v>
      </c>
      <c r="H8">
        <v>0.53083040000000004</v>
      </c>
    </row>
    <row r="9" spans="1:8" x14ac:dyDescent="0.2">
      <c r="A9" t="s">
        <v>48</v>
      </c>
      <c r="C9">
        <v>0.2</v>
      </c>
    </row>
    <row r="11" spans="1:8" x14ac:dyDescent="0.2">
      <c r="A11" t="s">
        <v>51</v>
      </c>
      <c r="C11" t="e">
        <f>SLOPE(G19:G24,F19:F24)</f>
        <v>#VALUE!</v>
      </c>
    </row>
    <row r="13" spans="1:8" x14ac:dyDescent="0.2">
      <c r="A13" s="2" t="s">
        <v>23</v>
      </c>
      <c r="C13">
        <v>51989.834499999997</v>
      </c>
    </row>
    <row r="14" spans="1:8" x14ac:dyDescent="0.2">
      <c r="A14" t="s">
        <v>35</v>
      </c>
      <c r="C14" t="e">
        <f>C8+C11</f>
        <v>#VALUE!</v>
      </c>
    </row>
    <row r="16" spans="1:8" x14ac:dyDescent="0.2">
      <c r="A16" t="s">
        <v>34</v>
      </c>
      <c r="C16" s="7">
        <f>C13</f>
        <v>51989.834499999997</v>
      </c>
      <c r="D16" s="8" t="e">
        <f>C14</f>
        <v>#VALUE!</v>
      </c>
      <c r="E16" s="6">
        <v>36971.334499999997</v>
      </c>
    </row>
    <row r="17" spans="1:15" x14ac:dyDescent="0.2">
      <c r="H17" t="s">
        <v>58</v>
      </c>
      <c r="I17" t="s">
        <v>59</v>
      </c>
      <c r="J17" t="s">
        <v>60</v>
      </c>
    </row>
    <row r="18" spans="1:15" x14ac:dyDescent="0.2">
      <c r="A18" s="3" t="s">
        <v>52</v>
      </c>
      <c r="B18" s="3" t="s">
        <v>55</v>
      </c>
      <c r="C18" s="3" t="s">
        <v>53</v>
      </c>
      <c r="D18" s="9" t="s">
        <v>13</v>
      </c>
      <c r="E18" s="9" t="s">
        <v>32</v>
      </c>
      <c r="F18" s="9" t="s">
        <v>31</v>
      </c>
      <c r="G18" s="9" t="s">
        <v>36</v>
      </c>
      <c r="H18" s="9" t="s">
        <v>46</v>
      </c>
      <c r="I18" s="10" t="s">
        <v>26</v>
      </c>
      <c r="J18" s="10" t="s">
        <v>7</v>
      </c>
      <c r="K18" s="10" t="s">
        <v>44</v>
      </c>
      <c r="L18" s="4" t="s">
        <v>9</v>
      </c>
      <c r="M18" s="4" t="s">
        <v>14</v>
      </c>
      <c r="O18" s="3" t="s">
        <v>10</v>
      </c>
    </row>
    <row r="19" spans="1:15" x14ac:dyDescent="0.2">
      <c r="A19" t="s">
        <v>46</v>
      </c>
      <c r="B19" t="s">
        <v>18</v>
      </c>
      <c r="C19">
        <v>51275.864799000003</v>
      </c>
      <c r="E19">
        <f t="shared" ref="E19:E24" si="0">(C19-C$7)/C$8</f>
        <v>-943.50229564847291</v>
      </c>
      <c r="F19">
        <v>-943.5</v>
      </c>
      <c r="G19">
        <f t="shared" ref="G19:G24" si="1">C19-(C$7+C$8*F19)</f>
        <v>-1.2185999948997051E-3</v>
      </c>
      <c r="H19">
        <f>G19</f>
        <v>-1.2185999948997051E-3</v>
      </c>
      <c r="M19">
        <v>6.8252473997600278E-4</v>
      </c>
      <c r="O19" s="6">
        <f>C19-15018.5</f>
        <v>36257.364799000003</v>
      </c>
    </row>
    <row r="20" spans="1:15" x14ac:dyDescent="0.2">
      <c r="A20" t="s">
        <v>46</v>
      </c>
      <c r="B20" t="s">
        <v>20</v>
      </c>
      <c r="C20">
        <v>51288.873492999999</v>
      </c>
      <c r="E20">
        <f t="shared" si="0"/>
        <v>-918.99598628865385</v>
      </c>
      <c r="F20">
        <v>-919</v>
      </c>
      <c r="G20">
        <f t="shared" si="1"/>
        <v>2.1305999980540946E-3</v>
      </c>
      <c r="H20">
        <f>G20</f>
        <v>2.1305999980540946E-3</v>
      </c>
      <c r="M20">
        <v>6.8260967375565081E-4</v>
      </c>
      <c r="O20" s="6">
        <f>C20-15018.5</f>
        <v>36270.373492999999</v>
      </c>
    </row>
    <row r="21" spans="1:15" x14ac:dyDescent="0.2">
      <c r="A21" t="s">
        <v>26</v>
      </c>
      <c r="C21">
        <v>51775.644999999997</v>
      </c>
      <c r="E21">
        <f t="shared" si="0"/>
        <v>-1.9959293966642202</v>
      </c>
      <c r="F21">
        <v>-2</v>
      </c>
      <c r="G21">
        <f t="shared" si="1"/>
        <v>2.1607999951811507E-3</v>
      </c>
      <c r="I21">
        <f>G21</f>
        <v>2.1607999951811507E-3</v>
      </c>
      <c r="M21">
        <v>6.8578862379390629E-4</v>
      </c>
      <c r="O21" s="6">
        <f>C21-15018.5</f>
        <v>36757.144999999997</v>
      </c>
    </row>
    <row r="22" spans="1:15" x14ac:dyDescent="0.2">
      <c r="A22" t="s">
        <v>7</v>
      </c>
      <c r="C22">
        <v>51776.7045</v>
      </c>
      <c r="E22">
        <f t="shared" si="0"/>
        <v>0</v>
      </c>
      <c r="F22">
        <v>0</v>
      </c>
      <c r="G22">
        <f t="shared" si="1"/>
        <v>0</v>
      </c>
      <c r="J22">
        <f>G22</f>
        <v>0</v>
      </c>
      <c r="M22">
        <v>6.8579555716367349E-4</v>
      </c>
      <c r="O22" s="6">
        <f>C22-15018.5</f>
        <v>36758.2045</v>
      </c>
    </row>
    <row r="23" spans="1:15" x14ac:dyDescent="0.2">
      <c r="A23" t="s">
        <v>45</v>
      </c>
      <c r="C23">
        <v>51989.834499999997</v>
      </c>
      <c r="D23">
        <v>1E-4</v>
      </c>
      <c r="E23">
        <f t="shared" si="0"/>
        <v>401.5030035958705</v>
      </c>
      <c r="F23">
        <v>401.5</v>
      </c>
      <c r="G23">
        <f t="shared" si="1"/>
        <v>1.5943999969749711E-3</v>
      </c>
      <c r="K23">
        <f>G23</f>
        <v>1.5943999969749711E-3</v>
      </c>
      <c r="M23">
        <v>6.8718743114443636E-4</v>
      </c>
      <c r="O23" s="6">
        <f>C23-15018.5</f>
        <v>36971.334499999997</v>
      </c>
    </row>
    <row r="24" spans="1:15" x14ac:dyDescent="0.2">
      <c r="A24" t="s">
        <v>9</v>
      </c>
      <c r="C24">
        <v>52128.644500000002</v>
      </c>
      <c r="D24">
        <v>4.0000000000000002E-4</v>
      </c>
      <c r="E24">
        <f t="shared" si="0"/>
        <v>662.99895409155602</v>
      </c>
      <c r="F24">
        <v>663</v>
      </c>
      <c r="G24">
        <f t="shared" si="1"/>
        <v>-5.5520000023534521E-4</v>
      </c>
      <c r="L24">
        <f>G24</f>
        <v>-5.5520000023534521E-4</v>
      </c>
      <c r="M24">
        <v>6.8809396924149617E-4</v>
      </c>
    </row>
    <row r="25" spans="1:15" x14ac:dyDescent="0.2">
      <c r="F25" s="12"/>
      <c r="M25" t="s">
        <v>0</v>
      </c>
    </row>
    <row r="26" spans="1:15" x14ac:dyDescent="0.2">
      <c r="A26" t="s">
        <v>26</v>
      </c>
      <c r="C26">
        <v>51750.707999999999</v>
      </c>
      <c r="E26">
        <f>(C26-C$7)/C$8</f>
        <v>-48.973269051661518</v>
      </c>
      <c r="F26">
        <v>-49</v>
      </c>
      <c r="G26">
        <f>C26-(C$7+C$8*F26)</f>
        <v>1.4189599998644553E-2</v>
      </c>
      <c r="I26">
        <f>G26</f>
        <v>1.4189599998644553E-2</v>
      </c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BAV</vt:lpstr>
      <vt:lpstr>B</vt:lpstr>
      <vt:lpstr>C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2005-02-08T05:13:04Z</dcterms:created>
  <dcterms:modified xsi:type="dcterms:W3CDTF">2025-01-05T05:50:01Z</dcterms:modified>
</cp:coreProperties>
</file>