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55A819F-D2E5-4633-8EE0-2AF4E5659A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F14" i="1"/>
  <c r="E37" i="1"/>
  <c r="F37" i="1" s="1"/>
  <c r="G37" i="1" s="1"/>
  <c r="K37" i="1" s="1"/>
  <c r="Q37" i="1"/>
  <c r="E38" i="1"/>
  <c r="F38" i="1" s="1"/>
  <c r="G38" i="1" s="1"/>
  <c r="K38" i="1" s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J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J30" i="1" s="1"/>
  <c r="E31" i="1"/>
  <c r="F31" i="1" s="1"/>
  <c r="G31" i="1" s="1"/>
  <c r="J31" i="1" s="1"/>
  <c r="E32" i="1"/>
  <c r="F32" i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Q38" i="1"/>
  <c r="D9" i="1"/>
  <c r="C9" i="1"/>
  <c r="Q35" i="1"/>
  <c r="Q36" i="1"/>
  <c r="Q34" i="1"/>
  <c r="Q31" i="1"/>
  <c r="Q32" i="1"/>
  <c r="Q33" i="1"/>
  <c r="Q30" i="1"/>
  <c r="Q29" i="1"/>
  <c r="Q23" i="1"/>
  <c r="Q21" i="1"/>
  <c r="Q22" i="1"/>
  <c r="C17" i="1"/>
  <c r="Q25" i="1"/>
  <c r="Q26" i="1"/>
  <c r="Q27" i="1"/>
  <c r="Q28" i="1"/>
  <c r="Q24" i="1"/>
  <c r="C12" i="1"/>
  <c r="C11" i="1"/>
  <c r="O39" i="1" l="1"/>
  <c r="F15" i="1"/>
  <c r="O31" i="1"/>
  <c r="O32" i="1"/>
  <c r="O22" i="1"/>
  <c r="O30" i="1"/>
  <c r="C15" i="1"/>
  <c r="O34" i="1"/>
  <c r="O33" i="1"/>
  <c r="O35" i="1"/>
  <c r="O25" i="1"/>
  <c r="O29" i="1"/>
  <c r="O36" i="1"/>
  <c r="O37" i="1"/>
  <c r="O27" i="1"/>
  <c r="O26" i="1"/>
  <c r="O23" i="1"/>
  <c r="O38" i="1"/>
  <c r="O28" i="1"/>
  <c r="O21" i="1"/>
  <c r="O24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<sst xmlns="http://schemas.openxmlformats.org/spreadsheetml/2006/main" count="89" uniqueCount="64">
  <si>
    <t>VSB-063</t>
  </si>
  <si>
    <t>Period checked with ToMcat 2017-11-30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</si>
  <si>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</si>
  <si>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</si>
  <si>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</si>
  <si>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</si>
  <si>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</si>
  <si>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</si>
  <si>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</si>
  <si>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</si>
  <si>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</si>
  <si>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</si>
  <si>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</si>
  <si>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</si>
  <si>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</si>
  <si>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</si>
  <si>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</si>
  <si>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</si>
  <si>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</si>
  <si>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</si>
  <si>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</si>
  <si>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</si>
  <si>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</si>
  <si>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</si>
  <si>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</si>
  <si>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</si>
  <si>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</si>
  <si>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</si>
  <si>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</si>
  <si>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</si>
  <si>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</si>
  <si>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</si>
  <si>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</si>
  <si>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</si>
  <si>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</si>
  <si>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</si>
  <si>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</si>
  <si>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</si>
  <si>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V1035 Her / GSC 3071-0026</t>
  </si>
  <si>
    <t>EA</t>
  </si>
  <si>
    <t>not avail.</t>
  </si>
  <si>
    <t>J.M. Kreiner, 2004, Acta Astronomica, vol. 54, pp 207-210.</t>
  </si>
  <si>
    <t>Kreiner</t>
  </si>
  <si>
    <t>OEJV 0094</t>
  </si>
  <si>
    <t>II</t>
  </si>
  <si>
    <t>I</t>
  </si>
  <si>
    <t>Add cycle</t>
  </si>
  <si>
    <t>Old Cycle</t>
  </si>
  <si>
    <t>IBVS 5060</t>
  </si>
  <si>
    <t>IBVS 5959</t>
  </si>
  <si>
    <t>IBVS 5992</t>
  </si>
  <si>
    <t>IBVS 6070</t>
  </si>
  <si>
    <t>OEJV 0160</t>
  </si>
  <si>
    <t>OEJV 0168</t>
  </si>
  <si>
    <t>vis</t>
  </si>
  <si>
    <t>OEJV 0179</t>
  </si>
  <si>
    <t>RHN 2018</t>
  </si>
  <si>
    <t>Rc</t>
  </si>
  <si>
    <t>JBAV 96</t>
  </si>
  <si>
    <t>Next ToM-P</t>
  </si>
  <si>
    <t>Next ToM-S</t>
  </si>
  <si>
    <t>10.90-11.40</t>
  </si>
  <si>
    <t>Mag R1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</si>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</sst>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0" fillId="0" borderId="5" xfId="0" applyFont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1" fillId="0" borderId="0" xfId="0" applyFont="1" applyAlignme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34" fillId="0" borderId="14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7" xfId="0" applyNumberFormat="1" applyFont="1" applyBorder="1" applyAlignment="1">
      <alignment horizontal="right" vertical="center"/>
    </xf>
    <xf numFmtId="0" fontId="21" fillId="25" borderId="13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right" vertical="center"/>
    </xf>
    <xf numFmtId="0" fontId="21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V1035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16.5</c:v>
                </c:pt>
                <c:pt idx="2">
                  <c:v>16.5</c:v>
                </c:pt>
                <c:pt idx="3">
                  <c:v>1278</c:v>
                </c:pt>
                <c:pt idx="4">
                  <c:v>3395.5</c:v>
                </c:pt>
                <c:pt idx="5">
                  <c:v>3395.5</c:v>
                </c:pt>
                <c:pt idx="6">
                  <c:v>3395.5</c:v>
                </c:pt>
                <c:pt idx="7">
                  <c:v>3487</c:v>
                </c:pt>
                <c:pt idx="8">
                  <c:v>3797</c:v>
                </c:pt>
                <c:pt idx="9">
                  <c:v>4585</c:v>
                </c:pt>
                <c:pt idx="10">
                  <c:v>4945</c:v>
                </c:pt>
                <c:pt idx="11">
                  <c:v>4949</c:v>
                </c:pt>
                <c:pt idx="12">
                  <c:v>4980</c:v>
                </c:pt>
                <c:pt idx="13">
                  <c:v>5746</c:v>
                </c:pt>
                <c:pt idx="14">
                  <c:v>6038.5</c:v>
                </c:pt>
                <c:pt idx="15">
                  <c:v>6165</c:v>
                </c:pt>
                <c:pt idx="16">
                  <c:v>6454</c:v>
                </c:pt>
                <c:pt idx="17">
                  <c:v>7172.5</c:v>
                </c:pt>
                <c:pt idx="18">
                  <c:v>9005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2-476F-BC93-7BB2D71180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16.5</c:v>
                </c:pt>
                <c:pt idx="2">
                  <c:v>16.5</c:v>
                </c:pt>
                <c:pt idx="3">
                  <c:v>1278</c:v>
                </c:pt>
                <c:pt idx="4">
                  <c:v>3395.5</c:v>
                </c:pt>
                <c:pt idx="5">
                  <c:v>3395.5</c:v>
                </c:pt>
                <c:pt idx="6">
                  <c:v>3395.5</c:v>
                </c:pt>
                <c:pt idx="7">
                  <c:v>3487</c:v>
                </c:pt>
                <c:pt idx="8">
                  <c:v>3797</c:v>
                </c:pt>
                <c:pt idx="9">
                  <c:v>4585</c:v>
                </c:pt>
                <c:pt idx="10">
                  <c:v>4945</c:v>
                </c:pt>
                <c:pt idx="11">
                  <c:v>4949</c:v>
                </c:pt>
                <c:pt idx="12">
                  <c:v>4980</c:v>
                </c:pt>
                <c:pt idx="13">
                  <c:v>5746</c:v>
                </c:pt>
                <c:pt idx="14">
                  <c:v>6038.5</c:v>
                </c:pt>
                <c:pt idx="15">
                  <c:v>6165</c:v>
                </c:pt>
                <c:pt idx="16">
                  <c:v>6454</c:v>
                </c:pt>
                <c:pt idx="17">
                  <c:v>7172.5</c:v>
                </c:pt>
                <c:pt idx="18">
                  <c:v>9005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-8.9999999909196049E-4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2-476F-BC93-7BB2D71180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16.5</c:v>
                </c:pt>
                <c:pt idx="2">
                  <c:v>16.5</c:v>
                </c:pt>
                <c:pt idx="3">
                  <c:v>1278</c:v>
                </c:pt>
                <c:pt idx="4">
                  <c:v>3395.5</c:v>
                </c:pt>
                <c:pt idx="5">
                  <c:v>3395.5</c:v>
                </c:pt>
                <c:pt idx="6">
                  <c:v>3395.5</c:v>
                </c:pt>
                <c:pt idx="7">
                  <c:v>3487</c:v>
                </c:pt>
                <c:pt idx="8">
                  <c:v>3797</c:v>
                </c:pt>
                <c:pt idx="9">
                  <c:v>4585</c:v>
                </c:pt>
                <c:pt idx="10">
                  <c:v>4945</c:v>
                </c:pt>
                <c:pt idx="11">
                  <c:v>4949</c:v>
                </c:pt>
                <c:pt idx="12">
                  <c:v>4980</c:v>
                </c:pt>
                <c:pt idx="13">
                  <c:v>5746</c:v>
                </c:pt>
                <c:pt idx="14">
                  <c:v>6038.5</c:v>
                </c:pt>
                <c:pt idx="15">
                  <c:v>6165</c:v>
                </c:pt>
                <c:pt idx="16">
                  <c:v>6454</c:v>
                </c:pt>
                <c:pt idx="17">
                  <c:v>7172.5</c:v>
                </c:pt>
                <c:pt idx="18">
                  <c:v>9005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-8.9999999909196049E-4</c:v>
                </c:pt>
                <c:pt idx="9">
                  <c:v>2.4800000006507616E-2</c:v>
                </c:pt>
                <c:pt idx="10">
                  <c:v>2.6499999999941792E-2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92-476F-BC93-7BB2D71180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16.5</c:v>
                </c:pt>
                <c:pt idx="2">
                  <c:v>16.5</c:v>
                </c:pt>
                <c:pt idx="3">
                  <c:v>1278</c:v>
                </c:pt>
                <c:pt idx="4">
                  <c:v>3395.5</c:v>
                </c:pt>
                <c:pt idx="5">
                  <c:v>3395.5</c:v>
                </c:pt>
                <c:pt idx="6">
                  <c:v>3395.5</c:v>
                </c:pt>
                <c:pt idx="7">
                  <c:v>3487</c:v>
                </c:pt>
                <c:pt idx="8">
                  <c:v>3797</c:v>
                </c:pt>
                <c:pt idx="9">
                  <c:v>4585</c:v>
                </c:pt>
                <c:pt idx="10">
                  <c:v>4945</c:v>
                </c:pt>
                <c:pt idx="11">
                  <c:v>4949</c:v>
                </c:pt>
                <c:pt idx="12">
                  <c:v>4980</c:v>
                </c:pt>
                <c:pt idx="13">
                  <c:v>5746</c:v>
                </c:pt>
                <c:pt idx="14">
                  <c:v>6038.5</c:v>
                </c:pt>
                <c:pt idx="15">
                  <c:v>6165</c:v>
                </c:pt>
                <c:pt idx="16">
                  <c:v>6454</c:v>
                </c:pt>
                <c:pt idx="17">
                  <c:v>7172.5</c:v>
                </c:pt>
                <c:pt idx="18">
                  <c:v>9005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6.2000000034458935E-3</c:v>
                </c:pt>
                <c:pt idx="4">
                  <c:v>1.810000000114087E-2</c:v>
                </c:pt>
                <c:pt idx="5">
                  <c:v>1.8539999997301493E-2</c:v>
                </c:pt>
                <c:pt idx="6">
                  <c:v>1.8969999997352716E-2</c:v>
                </c:pt>
                <c:pt idx="7">
                  <c:v>1.7930000001797453E-2</c:v>
                </c:pt>
                <c:pt idx="8">
                  <c:v>2.1900000007008202E-2</c:v>
                </c:pt>
                <c:pt idx="11">
                  <c:v>2.659999999741558E-2</c:v>
                </c:pt>
                <c:pt idx="12">
                  <c:v>2.9500000004190952E-2</c:v>
                </c:pt>
                <c:pt idx="13">
                  <c:v>3.2780000001366716E-2</c:v>
                </c:pt>
                <c:pt idx="14">
                  <c:v>3.3569999999599531E-2</c:v>
                </c:pt>
                <c:pt idx="15">
                  <c:v>3.1510000007983763E-2</c:v>
                </c:pt>
                <c:pt idx="16">
                  <c:v>3.6900000006426126E-2</c:v>
                </c:pt>
                <c:pt idx="17">
                  <c:v>3.7700000000768341E-2</c:v>
                </c:pt>
                <c:pt idx="18">
                  <c:v>5.2499999801511876E-2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92-476F-BC93-7BB2D71180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16.5</c:v>
                </c:pt>
                <c:pt idx="2">
                  <c:v>16.5</c:v>
                </c:pt>
                <c:pt idx="3">
                  <c:v>1278</c:v>
                </c:pt>
                <c:pt idx="4">
                  <c:v>3395.5</c:v>
                </c:pt>
                <c:pt idx="5">
                  <c:v>3395.5</c:v>
                </c:pt>
                <c:pt idx="6">
                  <c:v>3395.5</c:v>
                </c:pt>
                <c:pt idx="7">
                  <c:v>3487</c:v>
                </c:pt>
                <c:pt idx="8">
                  <c:v>3797</c:v>
                </c:pt>
                <c:pt idx="9">
                  <c:v>4585</c:v>
                </c:pt>
                <c:pt idx="10">
                  <c:v>4945</c:v>
                </c:pt>
                <c:pt idx="11">
                  <c:v>4949</c:v>
                </c:pt>
                <c:pt idx="12">
                  <c:v>4980</c:v>
                </c:pt>
                <c:pt idx="13">
                  <c:v>5746</c:v>
                </c:pt>
                <c:pt idx="14">
                  <c:v>6038.5</c:v>
                </c:pt>
                <c:pt idx="15">
                  <c:v>6165</c:v>
                </c:pt>
                <c:pt idx="16">
                  <c:v>6454</c:v>
                </c:pt>
                <c:pt idx="17">
                  <c:v>7172.5</c:v>
                </c:pt>
                <c:pt idx="18">
                  <c:v>9005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92-476F-BC93-7BB2D71180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16.5</c:v>
                </c:pt>
                <c:pt idx="2">
                  <c:v>16.5</c:v>
                </c:pt>
                <c:pt idx="3">
                  <c:v>1278</c:v>
                </c:pt>
                <c:pt idx="4">
                  <c:v>3395.5</c:v>
                </c:pt>
                <c:pt idx="5">
                  <c:v>3395.5</c:v>
                </c:pt>
                <c:pt idx="6">
                  <c:v>3395.5</c:v>
                </c:pt>
                <c:pt idx="7">
                  <c:v>3487</c:v>
                </c:pt>
                <c:pt idx="8">
                  <c:v>3797</c:v>
                </c:pt>
                <c:pt idx="9">
                  <c:v>4585</c:v>
                </c:pt>
                <c:pt idx="10">
                  <c:v>4945</c:v>
                </c:pt>
                <c:pt idx="11">
                  <c:v>4949</c:v>
                </c:pt>
                <c:pt idx="12">
                  <c:v>4980</c:v>
                </c:pt>
                <c:pt idx="13">
                  <c:v>5746</c:v>
                </c:pt>
                <c:pt idx="14">
                  <c:v>6038.5</c:v>
                </c:pt>
                <c:pt idx="15">
                  <c:v>6165</c:v>
                </c:pt>
                <c:pt idx="16">
                  <c:v>6454</c:v>
                </c:pt>
                <c:pt idx="17">
                  <c:v>7172.5</c:v>
                </c:pt>
                <c:pt idx="18">
                  <c:v>9005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92-476F-BC93-7BB2D71180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16.5</c:v>
                </c:pt>
                <c:pt idx="2">
                  <c:v>16.5</c:v>
                </c:pt>
                <c:pt idx="3">
                  <c:v>1278</c:v>
                </c:pt>
                <c:pt idx="4">
                  <c:v>3395.5</c:v>
                </c:pt>
                <c:pt idx="5">
                  <c:v>3395.5</c:v>
                </c:pt>
                <c:pt idx="6">
                  <c:v>3395.5</c:v>
                </c:pt>
                <c:pt idx="7">
                  <c:v>3487</c:v>
                </c:pt>
                <c:pt idx="8">
                  <c:v>3797</c:v>
                </c:pt>
                <c:pt idx="9">
                  <c:v>4585</c:v>
                </c:pt>
                <c:pt idx="10">
                  <c:v>4945</c:v>
                </c:pt>
                <c:pt idx="11">
                  <c:v>4949</c:v>
                </c:pt>
                <c:pt idx="12">
                  <c:v>4980</c:v>
                </c:pt>
                <c:pt idx="13">
                  <c:v>5746</c:v>
                </c:pt>
                <c:pt idx="14">
                  <c:v>6038.5</c:v>
                </c:pt>
                <c:pt idx="15">
                  <c:v>6165</c:v>
                </c:pt>
                <c:pt idx="16">
                  <c:v>6454</c:v>
                </c:pt>
                <c:pt idx="17">
                  <c:v>7172.5</c:v>
                </c:pt>
                <c:pt idx="18">
                  <c:v>9005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92-476F-BC93-7BB2D71180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16.5</c:v>
                </c:pt>
                <c:pt idx="2">
                  <c:v>16.5</c:v>
                </c:pt>
                <c:pt idx="3">
                  <c:v>1278</c:v>
                </c:pt>
                <c:pt idx="4">
                  <c:v>3395.5</c:v>
                </c:pt>
                <c:pt idx="5">
                  <c:v>3395.5</c:v>
                </c:pt>
                <c:pt idx="6">
                  <c:v>3395.5</c:v>
                </c:pt>
                <c:pt idx="7">
                  <c:v>3487</c:v>
                </c:pt>
                <c:pt idx="8">
                  <c:v>3797</c:v>
                </c:pt>
                <c:pt idx="9">
                  <c:v>4585</c:v>
                </c:pt>
                <c:pt idx="10">
                  <c:v>4945</c:v>
                </c:pt>
                <c:pt idx="11">
                  <c:v>4949</c:v>
                </c:pt>
                <c:pt idx="12">
                  <c:v>4980</c:v>
                </c:pt>
                <c:pt idx="13">
                  <c:v>5746</c:v>
                </c:pt>
                <c:pt idx="14">
                  <c:v>6038.5</c:v>
                </c:pt>
                <c:pt idx="15">
                  <c:v>6165</c:v>
                </c:pt>
                <c:pt idx="16">
                  <c:v>6454</c:v>
                </c:pt>
                <c:pt idx="17">
                  <c:v>7172.5</c:v>
                </c:pt>
                <c:pt idx="18">
                  <c:v>9005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-8.8150357740460206E-4</c:v>
                </c:pt>
                <c:pt idx="1">
                  <c:v>-7.875234911489062E-4</c:v>
                </c:pt>
                <c:pt idx="2">
                  <c:v>-7.875234911489062E-4</c:v>
                </c:pt>
                <c:pt idx="3">
                  <c:v>6.397681285309295E-3</c:v>
                </c:pt>
                <c:pt idx="4">
                  <c:v>1.845845902145693E-2</c:v>
                </c:pt>
                <c:pt idx="5">
                  <c:v>1.845845902145693E-2</c:v>
                </c:pt>
                <c:pt idx="6">
                  <c:v>1.845845902145693E-2</c:v>
                </c:pt>
                <c:pt idx="7">
                  <c:v>1.8979621317965788E-2</c:v>
                </c:pt>
                <c:pt idx="8">
                  <c:v>2.0745307787012196E-2</c:v>
                </c:pt>
                <c:pt idx="9">
                  <c:v>2.5233568876072095E-2</c:v>
                </c:pt>
                <c:pt idx="10">
                  <c:v>2.7284043485287277E-2</c:v>
                </c:pt>
                <c:pt idx="11">
                  <c:v>2.7306826536500777E-2</c:v>
                </c:pt>
                <c:pt idx="12">
                  <c:v>2.748339518340542E-2</c:v>
                </c:pt>
                <c:pt idx="13">
                  <c:v>3.1846349490791057E-2</c:v>
                </c:pt>
                <c:pt idx="14">
                  <c:v>3.3512360110778391E-2</c:v>
                </c:pt>
                <c:pt idx="15">
                  <c:v>3.4232874105405396E-2</c:v>
                </c:pt>
                <c:pt idx="16">
                  <c:v>3.5878949555580915E-2</c:v>
                </c:pt>
                <c:pt idx="17">
                  <c:v>3.9971355129806214E-2</c:v>
                </c:pt>
                <c:pt idx="18">
                  <c:v>5.0408840466991831E-2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92-476F-BC93-7BB2D7118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57944"/>
        <c:axId val="1"/>
      </c:scatterChart>
      <c:valAx>
        <c:axId val="842557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557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6691729323308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C69FD4-EEF2-8B16-55C5-79597971D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>
      <c r="A1" s="1" t="s">
        <v>38</v>
      </c>
    </row>
    <row r="2" spans="1:9">
      <c r="A2" t="s">
        <v>28</v>
      </c>
      <c r="B2" t="s">
        <v>39</v>
      </c>
      <c r="C2" s="3"/>
      <c r="D2" s="3"/>
    </row>
    <row r="3" spans="1:9" ht="13.5" thickBot="1">
      <c r="G3">
        <v>52500.066800000001</v>
      </c>
      <c r="I3" t="s">
        <v>1</v>
      </c>
    </row>
    <row r="4" spans="1:9" ht="14.25" thickTop="1" thickBot="1">
      <c r="A4" s="5" t="s">
        <v>5</v>
      </c>
      <c r="C4" s="8" t="s">
        <v>40</v>
      </c>
      <c r="D4" s="9" t="s">
        <v>40</v>
      </c>
      <c r="G4">
        <v>0.97120552999999998</v>
      </c>
      <c r="H4" t="s">
        <v>41</v>
      </c>
    </row>
    <row r="5" spans="1:9" ht="13.5" thickTop="1">
      <c r="A5" s="11" t="s">
        <v>33</v>
      </c>
      <c r="B5" s="12"/>
      <c r="C5" s="13">
        <v>-9.5</v>
      </c>
      <c r="D5" s="12" t="s">
        <v>34</v>
      </c>
    </row>
    <row r="6" spans="1:9">
      <c r="A6" s="5" t="s">
        <v>6</v>
      </c>
    </row>
    <row r="7" spans="1:9">
      <c r="A7" t="s">
        <v>7</v>
      </c>
      <c r="C7">
        <v>51258.866999999998</v>
      </c>
      <c r="D7" s="55" t="s">
        <v>63</v>
      </c>
      <c r="E7" s="39"/>
    </row>
    <row r="8" spans="1:9">
      <c r="A8" t="s">
        <v>8</v>
      </c>
      <c r="C8">
        <v>0.97119999999999995</v>
      </c>
      <c r="D8" s="26" t="s">
        <v>63</v>
      </c>
    </row>
    <row r="9" spans="1:9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9" ht="13.5" thickBot="1">
      <c r="A10" s="12"/>
      <c r="B10" s="12"/>
      <c r="C10" s="4" t="s">
        <v>24</v>
      </c>
      <c r="D10" s="4" t="s">
        <v>25</v>
      </c>
      <c r="E10" s="12"/>
    </row>
    <row r="11" spans="1:9">
      <c r="A11" s="12" t="s">
        <v>20</v>
      </c>
      <c r="B11" s="12"/>
      <c r="C11" s="21">
        <f ca="1">INTERCEPT(INDIRECT($D$9):G992,INDIRECT($C$9):F992)</f>
        <v>-8.8150357740460206E-4</v>
      </c>
      <c r="D11" s="3"/>
      <c r="E11" s="12"/>
    </row>
    <row r="12" spans="1:9">
      <c r="A12" s="12" t="s">
        <v>21</v>
      </c>
      <c r="B12" s="12"/>
      <c r="C12" s="21">
        <f ca="1">SLOPE(INDIRECT($D$9):G992,INDIRECT($C$9):F992)</f>
        <v>5.6957628033755062E-6</v>
      </c>
      <c r="D12" s="3"/>
      <c r="E12" s="54" t="s">
        <v>62</v>
      </c>
      <c r="F12" s="53" t="s">
        <v>61</v>
      </c>
    </row>
    <row r="13" spans="1:9">
      <c r="A13" s="12" t="s">
        <v>23</v>
      </c>
      <c r="B13" s="12"/>
      <c r="C13" s="3" t="s">
        <v>18</v>
      </c>
      <c r="E13" s="47" t="s">
        <v>46</v>
      </c>
      <c r="F13" s="49">
        <v>1</v>
      </c>
    </row>
    <row r="14" spans="1:9">
      <c r="A14" s="12"/>
      <c r="B14" s="12"/>
      <c r="C14" s="12"/>
      <c r="E14" s="47" t="s">
        <v>35</v>
      </c>
      <c r="F14" s="50">
        <f ca="1">NOW()+15018.5+$C$5/24</f>
        <v>60680.787706828698</v>
      </c>
    </row>
    <row r="15" spans="1:9">
      <c r="A15" s="14" t="s">
        <v>22</v>
      </c>
      <c r="B15" s="12"/>
      <c r="C15" s="15">
        <f ca="1">(C7+C11)+(C8+C12)*INT(MAX(F21:F3533))</f>
        <v>60004.573408840464</v>
      </c>
      <c r="E15" s="47" t="s">
        <v>47</v>
      </c>
      <c r="F15" s="50">
        <f ca="1">ROUND(2*($F$14-$C$7)/$C$8,0)/2+$F$13</f>
        <v>9702.5</v>
      </c>
    </row>
    <row r="16" spans="1:9">
      <c r="A16" s="17" t="s">
        <v>9</v>
      </c>
      <c r="B16" s="12"/>
      <c r="C16" s="18">
        <f ca="1">+C8+C12</f>
        <v>0.97120569576280336</v>
      </c>
      <c r="E16" s="47" t="s">
        <v>36</v>
      </c>
      <c r="F16" s="50">
        <f ca="1">ROUND(2*($F$14-$C$15)/$C$16,0)/2+$F$13</f>
        <v>697.5</v>
      </c>
    </row>
    <row r="17" spans="1:17" ht="13.5" thickBot="1">
      <c r="A17" s="16" t="s">
        <v>32</v>
      </c>
      <c r="B17" s="12"/>
      <c r="C17" s="12">
        <f>COUNT(C21:C2191)</f>
        <v>19</v>
      </c>
      <c r="E17" s="47" t="s">
        <v>59</v>
      </c>
      <c r="F17" s="51">
        <f ca="1">+$C$15+$C$16*$F$16-15018.5-$C$5/24</f>
        <v>45663.885214968359</v>
      </c>
    </row>
    <row r="18" spans="1:17" ht="14.25" thickTop="1" thickBot="1">
      <c r="A18" s="17" t="s">
        <v>10</v>
      </c>
      <c r="B18" s="12"/>
      <c r="C18" s="20">
        <f ca="1">+C15</f>
        <v>60004.573408840464</v>
      </c>
      <c r="D18" s="46">
        <f ca="1">+C16</f>
        <v>0.97120569576280336</v>
      </c>
      <c r="E18" s="48" t="s">
        <v>60</v>
      </c>
      <c r="F18" s="52">
        <f ca="1">+($C$15+$C$16*$F$16)-($C$16/2)-15018.5-$C$5/24</f>
        <v>45663.399612120476</v>
      </c>
    </row>
    <row r="19" spans="1:17" ht="13.5" thickTop="1">
      <c r="E19" s="16"/>
      <c r="F19" s="19"/>
    </row>
    <row r="20" spans="1:17" ht="13.5" thickBot="1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54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>
      <c r="A21" s="29" t="s">
        <v>48</v>
      </c>
      <c r="B21" s="30" t="s">
        <v>45</v>
      </c>
      <c r="C21" s="29">
        <v>51258.866999999998</v>
      </c>
      <c r="D21" s="29">
        <v>2E-3</v>
      </c>
      <c r="E21">
        <f t="shared" ref="E21:E38" si="0">+(C21-C$7)/C$8</f>
        <v>0</v>
      </c>
      <c r="F21">
        <f t="shared" ref="F21:F38" si="1">ROUND(2*E21,0)/2</f>
        <v>0</v>
      </c>
      <c r="G21">
        <f t="shared" ref="G21:G38" si="2">+C21-(C$7+F21*C$8)</f>
        <v>0</v>
      </c>
      <c r="I21">
        <f>+G21</f>
        <v>0</v>
      </c>
      <c r="O21">
        <f t="shared" ref="O21:O38" ca="1" si="3">+C$11+C$12*$F21</f>
        <v>-8.8150357740460206E-4</v>
      </c>
      <c r="Q21" s="2">
        <f t="shared" ref="Q21:Q38" si="4">+C21-15018.5</f>
        <v>36240.366999999998</v>
      </c>
    </row>
    <row r="22" spans="1:17">
      <c r="A22" s="29" t="s">
        <v>48</v>
      </c>
      <c r="B22" s="30" t="s">
        <v>44</v>
      </c>
      <c r="C22" s="29">
        <v>51274.890899999999</v>
      </c>
      <c r="D22" s="29">
        <v>8.0000000000000004E-4</v>
      </c>
      <c r="E22">
        <f t="shared" si="0"/>
        <v>16.499073311367525</v>
      </c>
      <c r="F22">
        <f t="shared" si="1"/>
        <v>16.5</v>
      </c>
      <c r="G22">
        <f t="shared" si="2"/>
        <v>-8.9999999909196049E-4</v>
      </c>
      <c r="I22">
        <f>+G22</f>
        <v>-8.9999999909196049E-4</v>
      </c>
      <c r="O22">
        <f t="shared" ca="1" si="3"/>
        <v>-7.875234911489062E-4</v>
      </c>
      <c r="Q22" s="2">
        <f t="shared" si="4"/>
        <v>36256.390899999999</v>
      </c>
    </row>
    <row r="23" spans="1:17">
      <c r="A23" s="27" t="s">
        <v>48</v>
      </c>
      <c r="B23" s="28" t="s">
        <v>44</v>
      </c>
      <c r="C23" s="27">
        <v>51274.890899999999</v>
      </c>
      <c r="D23" s="27">
        <v>8.0000000000000004E-4</v>
      </c>
      <c r="E23">
        <f t="shared" si="0"/>
        <v>16.499073311367525</v>
      </c>
      <c r="F23">
        <f t="shared" si="1"/>
        <v>16.5</v>
      </c>
      <c r="G23">
        <f t="shared" si="2"/>
        <v>-8.9999999909196049E-4</v>
      </c>
      <c r="J23">
        <f>+G23</f>
        <v>-8.9999999909196049E-4</v>
      </c>
      <c r="O23">
        <f t="shared" ca="1" si="3"/>
        <v>-7.875234911489062E-4</v>
      </c>
      <c r="Q23" s="2">
        <f t="shared" si="4"/>
        <v>36256.390899999999</v>
      </c>
    </row>
    <row r="24" spans="1:17">
      <c r="A24" s="31" t="s">
        <v>42</v>
      </c>
      <c r="B24" s="31"/>
      <c r="C24" s="32">
        <v>52500.066800000001</v>
      </c>
      <c r="D24" s="32" t="s">
        <v>18</v>
      </c>
      <c r="E24">
        <f t="shared" si="0"/>
        <v>1278.006383855027</v>
      </c>
      <c r="F24">
        <f t="shared" si="1"/>
        <v>1278</v>
      </c>
      <c r="G24">
        <f t="shared" si="2"/>
        <v>6.2000000034458935E-3</v>
      </c>
      <c r="K24">
        <f t="shared" ref="K24:K29" si="5">+G24</f>
        <v>6.2000000034458935E-3</v>
      </c>
      <c r="O24">
        <f t="shared" ca="1" si="3"/>
        <v>6.397681285309295E-3</v>
      </c>
      <c r="Q24" s="2">
        <f t="shared" si="4"/>
        <v>37481.566800000001</v>
      </c>
    </row>
    <row r="25" spans="1:17">
      <c r="A25" s="27" t="s">
        <v>43</v>
      </c>
      <c r="B25" s="28" t="s">
        <v>44</v>
      </c>
      <c r="C25" s="27">
        <v>54556.594700000001</v>
      </c>
      <c r="D25" s="27">
        <v>2.9999999999999997E-4</v>
      </c>
      <c r="E25">
        <f t="shared" si="0"/>
        <v>3395.5186367380593</v>
      </c>
      <c r="F25">
        <f t="shared" si="1"/>
        <v>3395.5</v>
      </c>
      <c r="G25">
        <f t="shared" si="2"/>
        <v>1.810000000114087E-2</v>
      </c>
      <c r="K25">
        <f t="shared" si="5"/>
        <v>1.810000000114087E-2</v>
      </c>
      <c r="O25">
        <f t="shared" ca="1" si="3"/>
        <v>1.845845902145693E-2</v>
      </c>
      <c r="Q25" s="2">
        <f t="shared" si="4"/>
        <v>39538.094700000001</v>
      </c>
    </row>
    <row r="26" spans="1:17">
      <c r="A26" s="27" t="s">
        <v>43</v>
      </c>
      <c r="B26" s="28" t="s">
        <v>44</v>
      </c>
      <c r="C26" s="27">
        <v>54556.595139999998</v>
      </c>
      <c r="D26" s="27">
        <v>2.9999999999999997E-4</v>
      </c>
      <c r="E26">
        <f t="shared" si="0"/>
        <v>3395.5190897858315</v>
      </c>
      <c r="F26">
        <f t="shared" si="1"/>
        <v>3395.5</v>
      </c>
      <c r="G26">
        <f t="shared" si="2"/>
        <v>1.8539999997301493E-2</v>
      </c>
      <c r="K26">
        <f t="shared" si="5"/>
        <v>1.8539999997301493E-2</v>
      </c>
      <c r="O26">
        <f t="shared" ca="1" si="3"/>
        <v>1.845845902145693E-2</v>
      </c>
      <c r="Q26" s="2">
        <f t="shared" si="4"/>
        <v>39538.095139999998</v>
      </c>
    </row>
    <row r="27" spans="1:17">
      <c r="A27" s="27" t="s">
        <v>43</v>
      </c>
      <c r="B27" s="28" t="s">
        <v>44</v>
      </c>
      <c r="C27" s="27">
        <v>54556.595569999998</v>
      </c>
      <c r="D27" s="27">
        <v>2.0000000000000001E-4</v>
      </c>
      <c r="E27">
        <f t="shared" si="0"/>
        <v>3395.5195325370669</v>
      </c>
      <c r="F27">
        <f t="shared" si="1"/>
        <v>3395.5</v>
      </c>
      <c r="G27">
        <f t="shared" si="2"/>
        <v>1.8969999997352716E-2</v>
      </c>
      <c r="K27">
        <f t="shared" si="5"/>
        <v>1.8969999997352716E-2</v>
      </c>
      <c r="O27">
        <f t="shared" ca="1" si="3"/>
        <v>1.845845902145693E-2</v>
      </c>
      <c r="Q27" s="2">
        <f t="shared" si="4"/>
        <v>39538.095569999998</v>
      </c>
    </row>
    <row r="28" spans="1:17">
      <c r="A28" s="27" t="s">
        <v>43</v>
      </c>
      <c r="B28" s="28" t="s">
        <v>45</v>
      </c>
      <c r="C28" s="27">
        <v>54645.459329999998</v>
      </c>
      <c r="D28" s="27">
        <v>2.9999999999999997E-4</v>
      </c>
      <c r="E28">
        <f t="shared" si="0"/>
        <v>3487.0184616968695</v>
      </c>
      <c r="F28">
        <f t="shared" si="1"/>
        <v>3487</v>
      </c>
      <c r="G28">
        <f t="shared" si="2"/>
        <v>1.7930000001797453E-2</v>
      </c>
      <c r="K28">
        <f t="shared" si="5"/>
        <v>1.7930000001797453E-2</v>
      </c>
      <c r="O28">
        <f t="shared" ca="1" si="3"/>
        <v>1.8979621317965788E-2</v>
      </c>
      <c r="Q28" s="2">
        <f t="shared" si="4"/>
        <v>39626.959329999998</v>
      </c>
    </row>
    <row r="29" spans="1:17">
      <c r="A29" s="27" t="s">
        <v>49</v>
      </c>
      <c r="B29" s="28" t="s">
        <v>45</v>
      </c>
      <c r="C29" s="27">
        <v>54946.535300000003</v>
      </c>
      <c r="D29" s="27">
        <v>2.0000000000000001E-4</v>
      </c>
      <c r="E29">
        <f t="shared" si="0"/>
        <v>3797.0225494233987</v>
      </c>
      <c r="F29">
        <f t="shared" si="1"/>
        <v>3797</v>
      </c>
      <c r="G29">
        <f t="shared" si="2"/>
        <v>2.1900000007008202E-2</v>
      </c>
      <c r="K29">
        <f t="shared" si="5"/>
        <v>2.1900000007008202E-2</v>
      </c>
      <c r="O29">
        <f t="shared" ca="1" si="3"/>
        <v>2.0745307787012196E-2</v>
      </c>
      <c r="Q29" s="2">
        <f t="shared" si="4"/>
        <v>39928.035300000003</v>
      </c>
    </row>
    <row r="30" spans="1:17">
      <c r="A30" s="27" t="s">
        <v>50</v>
      </c>
      <c r="B30" s="28" t="s">
        <v>45</v>
      </c>
      <c r="C30" s="27">
        <v>55711.843800000002</v>
      </c>
      <c r="D30" s="27">
        <v>2.0000000000000001E-4</v>
      </c>
      <c r="E30">
        <f t="shared" si="0"/>
        <v>4585.0255354201036</v>
      </c>
      <c r="F30">
        <f t="shared" si="1"/>
        <v>4585</v>
      </c>
      <c r="G30">
        <f t="shared" si="2"/>
        <v>2.4800000006507616E-2</v>
      </c>
      <c r="J30">
        <f>+G30</f>
        <v>2.4800000006507616E-2</v>
      </c>
      <c r="O30">
        <f t="shared" ca="1" si="3"/>
        <v>2.5233568876072095E-2</v>
      </c>
      <c r="Q30" s="2">
        <f t="shared" si="4"/>
        <v>40693.343800000002</v>
      </c>
    </row>
    <row r="31" spans="1:17">
      <c r="A31" s="33" t="s">
        <v>51</v>
      </c>
      <c r="B31" s="34" t="s">
        <v>45</v>
      </c>
      <c r="C31" s="35">
        <v>56061.477500000001</v>
      </c>
      <c r="D31" s="35">
        <v>1E-4</v>
      </c>
      <c r="E31">
        <f t="shared" si="0"/>
        <v>4945.0272858319631</v>
      </c>
      <c r="F31">
        <f t="shared" si="1"/>
        <v>4945</v>
      </c>
      <c r="G31">
        <f t="shared" si="2"/>
        <v>2.6499999999941792E-2</v>
      </c>
      <c r="J31">
        <f>+G31</f>
        <v>2.6499999999941792E-2</v>
      </c>
      <c r="O31">
        <f t="shared" ca="1" si="3"/>
        <v>2.7284043485287277E-2</v>
      </c>
      <c r="Q31" s="2">
        <f t="shared" si="4"/>
        <v>41042.977500000001</v>
      </c>
    </row>
    <row r="32" spans="1:17">
      <c r="A32" s="33" t="s">
        <v>52</v>
      </c>
      <c r="B32" s="34" t="s">
        <v>45</v>
      </c>
      <c r="C32" s="35">
        <v>56065.362399999998</v>
      </c>
      <c r="D32" s="35">
        <v>1E-4</v>
      </c>
      <c r="E32">
        <f t="shared" si="0"/>
        <v>4949.0273887973644</v>
      </c>
      <c r="F32">
        <f t="shared" si="1"/>
        <v>4949</v>
      </c>
      <c r="G32">
        <f t="shared" si="2"/>
        <v>2.659999999741558E-2</v>
      </c>
      <c r="K32">
        <f t="shared" ref="K32:K38" si="6">+G32</f>
        <v>2.659999999741558E-2</v>
      </c>
      <c r="O32">
        <f t="shared" ca="1" si="3"/>
        <v>2.7306826536500777E-2</v>
      </c>
      <c r="Q32" s="2">
        <f t="shared" si="4"/>
        <v>41046.862399999998</v>
      </c>
    </row>
    <row r="33" spans="1:17">
      <c r="A33" s="33" t="s">
        <v>52</v>
      </c>
      <c r="B33" s="34" t="s">
        <v>45</v>
      </c>
      <c r="C33" s="35">
        <v>56095.472500000003</v>
      </c>
      <c r="D33" s="35">
        <v>4.0000000000000002E-4</v>
      </c>
      <c r="E33">
        <f t="shared" si="0"/>
        <v>4980.0303747940743</v>
      </c>
      <c r="F33">
        <f t="shared" si="1"/>
        <v>4980</v>
      </c>
      <c r="G33">
        <f t="shared" si="2"/>
        <v>2.9500000004190952E-2</v>
      </c>
      <c r="K33">
        <f t="shared" si="6"/>
        <v>2.9500000004190952E-2</v>
      </c>
      <c r="O33">
        <f t="shared" ca="1" si="3"/>
        <v>2.748339518340542E-2</v>
      </c>
      <c r="Q33" s="2">
        <f t="shared" si="4"/>
        <v>41076.972500000003</v>
      </c>
    </row>
    <row r="34" spans="1:17">
      <c r="A34" s="35" t="s">
        <v>53</v>
      </c>
      <c r="B34" s="34" t="s">
        <v>45</v>
      </c>
      <c r="C34" s="36">
        <v>56839.414980000001</v>
      </c>
      <c r="D34" s="35">
        <v>2.0000000000000001E-4</v>
      </c>
      <c r="E34">
        <f t="shared" si="0"/>
        <v>5746.0337520593112</v>
      </c>
      <c r="F34">
        <f t="shared" si="1"/>
        <v>5746</v>
      </c>
      <c r="G34">
        <f t="shared" si="2"/>
        <v>3.2780000001366716E-2</v>
      </c>
      <c r="K34">
        <f t="shared" si="6"/>
        <v>3.2780000001366716E-2</v>
      </c>
      <c r="O34">
        <f t="shared" ca="1" si="3"/>
        <v>3.1846349490791057E-2</v>
      </c>
      <c r="Q34" s="2">
        <f t="shared" si="4"/>
        <v>41820.914980000001</v>
      </c>
    </row>
    <row r="35" spans="1:17">
      <c r="A35" s="40" t="s">
        <v>55</v>
      </c>
      <c r="B35" s="41" t="s">
        <v>44</v>
      </c>
      <c r="C35" s="42">
        <v>57123.491770000001</v>
      </c>
      <c r="D35" s="42">
        <v>2.9999999999999997E-4</v>
      </c>
      <c r="E35">
        <f t="shared" si="0"/>
        <v>6038.5345654859993</v>
      </c>
      <c r="F35">
        <f t="shared" si="1"/>
        <v>6038.5</v>
      </c>
      <c r="G35">
        <f t="shared" si="2"/>
        <v>3.3569999999599531E-2</v>
      </c>
      <c r="K35">
        <f t="shared" si="6"/>
        <v>3.3569999999599531E-2</v>
      </c>
      <c r="O35">
        <f t="shared" ca="1" si="3"/>
        <v>3.3512360110778391E-2</v>
      </c>
      <c r="Q35" s="2">
        <f t="shared" si="4"/>
        <v>42104.991770000001</v>
      </c>
    </row>
    <row r="36" spans="1:17">
      <c r="A36" s="40" t="s">
        <v>55</v>
      </c>
      <c r="B36" s="41" t="s">
        <v>45</v>
      </c>
      <c r="C36" s="42">
        <v>57246.346510000003</v>
      </c>
      <c r="D36" s="42">
        <v>2.0000000000000001E-4</v>
      </c>
      <c r="E36">
        <f t="shared" si="0"/>
        <v>6165.0324443986874</v>
      </c>
      <c r="F36">
        <f t="shared" si="1"/>
        <v>6165</v>
      </c>
      <c r="G36">
        <f t="shared" si="2"/>
        <v>3.1510000007983763E-2</v>
      </c>
      <c r="K36">
        <f t="shared" si="6"/>
        <v>3.1510000007983763E-2</v>
      </c>
      <c r="O36">
        <f t="shared" ca="1" si="3"/>
        <v>3.4232874105405396E-2</v>
      </c>
      <c r="Q36" s="2">
        <f t="shared" si="4"/>
        <v>42227.846510000003</v>
      </c>
    </row>
    <row r="37" spans="1:17">
      <c r="A37" s="38" t="s">
        <v>0</v>
      </c>
      <c r="B37" s="37" t="s">
        <v>45</v>
      </c>
      <c r="C37" s="38">
        <v>57527.028700000003</v>
      </c>
      <c r="D37" s="38" t="s">
        <v>57</v>
      </c>
      <c r="E37">
        <f t="shared" si="0"/>
        <v>6454.0379942339423</v>
      </c>
      <c r="F37">
        <f t="shared" si="1"/>
        <v>6454</v>
      </c>
      <c r="G37">
        <f t="shared" si="2"/>
        <v>3.6900000006426126E-2</v>
      </c>
      <c r="K37">
        <f t="shared" si="6"/>
        <v>3.6900000006426126E-2</v>
      </c>
      <c r="O37">
        <f t="shared" ca="1" si="3"/>
        <v>3.5878949555580915E-2</v>
      </c>
      <c r="Q37" s="2">
        <f t="shared" si="4"/>
        <v>42508.528700000003</v>
      </c>
    </row>
    <row r="38" spans="1:17">
      <c r="A38" s="5" t="s">
        <v>56</v>
      </c>
      <c r="C38" s="10">
        <v>58224.8367</v>
      </c>
      <c r="D38" s="10">
        <v>6.9999999999999999E-4</v>
      </c>
      <c r="E38">
        <f t="shared" si="0"/>
        <v>7172.5388179571682</v>
      </c>
      <c r="F38">
        <f t="shared" si="1"/>
        <v>7172.5</v>
      </c>
      <c r="G38">
        <f t="shared" si="2"/>
        <v>3.7700000000768341E-2</v>
      </c>
      <c r="K38">
        <f t="shared" si="6"/>
        <v>3.7700000000768341E-2</v>
      </c>
      <c r="O38">
        <f t="shared" ca="1" si="3"/>
        <v>3.9971355129806214E-2</v>
      </c>
      <c r="Q38" s="2">
        <f t="shared" si="4"/>
        <v>43206.3367</v>
      </c>
    </row>
    <row r="39" spans="1:17">
      <c r="A39" s="43" t="s">
        <v>58</v>
      </c>
      <c r="B39" s="44" t="s">
        <v>45</v>
      </c>
      <c r="C39" s="45">
        <v>60004.575499999803</v>
      </c>
      <c r="D39" s="43">
        <v>2.0000000000000001E-4</v>
      </c>
      <c r="E39">
        <f t="shared" ref="E39" si="7">+(C39-C$7)/C$8</f>
        <v>9005.0540568367014</v>
      </c>
      <c r="F39">
        <f t="shared" ref="F39" si="8">ROUND(2*E39,0)/2</f>
        <v>9005</v>
      </c>
      <c r="G39">
        <f t="shared" ref="G39" si="9">+C39-(C$7+F39*C$8)</f>
        <v>5.2499999801511876E-2</v>
      </c>
      <c r="K39">
        <f t="shared" ref="K39" si="10">+G39</f>
        <v>5.2499999801511876E-2</v>
      </c>
      <c r="O39">
        <f t="shared" ref="O39" ca="1" si="11">+C$11+C$12*$F39</f>
        <v>5.0408840466991831E-2</v>
      </c>
      <c r="Q39" s="2">
        <f t="shared" ref="Q39" si="12">+C39-15018.5</f>
        <v>44986.075499999803</v>
      </c>
    </row>
    <row r="40" spans="1:17">
      <c r="C40" s="10"/>
      <c r="D40" s="10"/>
    </row>
    <row r="41" spans="1:17">
      <c r="C41" s="10"/>
      <c r="D41" s="10"/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ortState xmlns:xlrd2="http://schemas.microsoft.com/office/spreadsheetml/2017/richdata2" ref="A21:Q39">
    <sortCondition ref="C21:C39"/>
  </sortState>
  <phoneticPr fontId="7" type="noConversion"/>
  <hyperlinks>
    <hyperlink ref="H154" r:id="rId1" display="http://vsolj.cetus-net.org/bulletin.html" xr:uid="{00000000-0004-0000-0000-000000000000}"/>
    <hyperlink ref="H147" r:id="rId2" display="http://vsolj.cetus-net.org/bulletin.html" xr:uid="{00000000-0004-0000-0000-000001000000}"/>
    <hyperlink ref="H64155" r:id="rId3" display="http://vsolj.cetus-net.org/bulletin.html" xr:uid="{00000000-0004-0000-0000-000002000000}"/>
    <hyperlink ref="H64148" r:id="rId4" display="https://www.aavso.org/ejaavso" xr:uid="{00000000-0004-0000-0000-000003000000}"/>
    <hyperlink ref="I64155" r:id="rId5" display="http://vsolj.cetus-net.org/bulletin.html" xr:uid="{00000000-0004-0000-0000-000004000000}"/>
    <hyperlink ref="AQ57806" r:id="rId6" display="http://cdsbib.u-strasbg.fr/cgi-bin/cdsbib?1990RMxAA..21..381G" xr:uid="{00000000-0004-0000-0000-000005000000}"/>
    <hyperlink ref="H64152" r:id="rId7" display="https://www.aavso.org/ejaavso" xr:uid="{00000000-0004-0000-0000-000006000000}"/>
    <hyperlink ref="AP5170" r:id="rId8" display="http://cdsbib.u-strasbg.fr/cgi-bin/cdsbib?1990RMxAA..21..381G" xr:uid="{00000000-0004-0000-0000-000007000000}"/>
    <hyperlink ref="AP5173" r:id="rId9" display="http://cdsbib.u-strasbg.fr/cgi-bin/cdsbib?1990RMxAA..21..381G" xr:uid="{00000000-0004-0000-0000-000008000000}"/>
    <hyperlink ref="AP5171" r:id="rId10" display="http://cdsbib.u-strasbg.fr/cgi-bin/cdsbib?1990RMxAA..21..381G" xr:uid="{00000000-0004-0000-0000-000009000000}"/>
    <hyperlink ref="AP5155" r:id="rId11" display="http://cdsbib.u-strasbg.fr/cgi-bin/cdsbib?1990RMxAA..21..381G" xr:uid="{00000000-0004-0000-0000-00000A000000}"/>
    <hyperlink ref="AQ5384" r:id="rId12" display="http://cdsbib.u-strasbg.fr/cgi-bin/cdsbib?1990RMxAA..21..381G" xr:uid="{00000000-0004-0000-0000-00000B000000}"/>
    <hyperlink ref="AQ5388" r:id="rId13" display="http://cdsbib.u-strasbg.fr/cgi-bin/cdsbib?1990RMxAA..21..381G" xr:uid="{00000000-0004-0000-0000-00000C000000}"/>
    <hyperlink ref="AQ65068" r:id="rId14" display="http://cdsbib.u-strasbg.fr/cgi-bin/cdsbib?1990RMxAA..21..381G" xr:uid="{00000000-0004-0000-0000-00000D000000}"/>
    <hyperlink ref="I2276" r:id="rId15" display="http://vsolj.cetus-net.org/bulletin.html" xr:uid="{00000000-0004-0000-0000-00000E000000}"/>
    <hyperlink ref="H2276" r:id="rId16" display="http://vsolj.cetus-net.org/bulletin.html" xr:uid="{00000000-0004-0000-0000-00000F000000}"/>
    <hyperlink ref="AQ193" r:id="rId17" display="http://cdsbib.u-strasbg.fr/cgi-bin/cdsbib?1990RMxAA..21..381G" xr:uid="{00000000-0004-0000-0000-000010000000}"/>
    <hyperlink ref="AQ192" r:id="rId18" display="http://cdsbib.u-strasbg.fr/cgi-bin/cdsbib?1990RMxAA..21..381G" xr:uid="{00000000-0004-0000-0000-000011000000}"/>
    <hyperlink ref="AP3446" r:id="rId19" display="http://cdsbib.u-strasbg.fr/cgi-bin/cdsbib?1990RMxAA..21..381G" xr:uid="{00000000-0004-0000-0000-000012000000}"/>
    <hyperlink ref="AP3464" r:id="rId20" display="http://cdsbib.u-strasbg.fr/cgi-bin/cdsbib?1990RMxAA..21..381G" xr:uid="{00000000-0004-0000-0000-000013000000}"/>
    <hyperlink ref="AP3465" r:id="rId21" display="http://cdsbib.u-strasbg.fr/cgi-bin/cdsbib?1990RMxAA..21..381G" xr:uid="{00000000-0004-0000-0000-000014000000}"/>
    <hyperlink ref="AP3461" r:id="rId22" display="http://cdsbib.u-strasbg.fr/cgi-bin/cdsbib?1990RMxAA..21..381G" xr:uid="{00000000-0004-0000-0000-000015000000}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2025-01-05T05:54:17Z</dcterms:modified>
</cp:coreProperties>
</file>