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87588A7-3466-49EF-BFBF-22D8B7C017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2" r:id="rId1"/>
    <sheet name="Inactive" sheetId="3" r:id="rId2"/>
    <sheet name="BAV" sheetId="4" r:id="rId3"/>
  </sheets>
  <calcPr calcId="181029"/>
</workbook>
</file>

<file path=xl/calcChain.xml><?xml version="1.0" encoding="utf-8"?>
<calcChain xmlns="http://schemas.openxmlformats.org/spreadsheetml/2006/main">
  <c r="E67" i="2" l="1"/>
  <c r="F67" i="2" s="1"/>
  <c r="G67" i="2" s="1"/>
  <c r="L67" i="2" s="1"/>
  <c r="Q67" i="2"/>
  <c r="F14" i="2"/>
  <c r="E66" i="2"/>
  <c r="F66" i="2" s="1"/>
  <c r="G66" i="2" s="1"/>
  <c r="L66" i="2" s="1"/>
  <c r="Q66" i="2"/>
  <c r="E65" i="2"/>
  <c r="F65" i="2"/>
  <c r="G65" i="2" s="1"/>
  <c r="L65" i="2" s="1"/>
  <c r="Q65" i="2"/>
  <c r="Q63" i="2"/>
  <c r="E63" i="2"/>
  <c r="F63" i="2" s="1"/>
  <c r="U63" i="2" s="1"/>
  <c r="Q62" i="2"/>
  <c r="E62" i="2"/>
  <c r="F62" i="2" s="1"/>
  <c r="G62" i="2" s="1"/>
  <c r="K62" i="2" s="1"/>
  <c r="Q60" i="2"/>
  <c r="E60" i="2"/>
  <c r="F60" i="2" s="1"/>
  <c r="G60" i="2" s="1"/>
  <c r="K60" i="2" s="1"/>
  <c r="E59" i="2"/>
  <c r="F59" i="2" s="1"/>
  <c r="G59" i="2" s="1"/>
  <c r="K59" i="2" s="1"/>
  <c r="E50" i="2"/>
  <c r="F50" i="2" s="1"/>
  <c r="G50" i="2" s="1"/>
  <c r="K50" i="2" s="1"/>
  <c r="E51" i="2"/>
  <c r="F51" i="2" s="1"/>
  <c r="G51" i="2" s="1"/>
  <c r="K51" i="2" s="1"/>
  <c r="E52" i="2"/>
  <c r="F52" i="2" s="1"/>
  <c r="G52" i="2" s="1"/>
  <c r="J52" i="2" s="1"/>
  <c r="E53" i="2"/>
  <c r="F53" i="2"/>
  <c r="G53" i="2" s="1"/>
  <c r="K53" i="2" s="1"/>
  <c r="E55" i="2"/>
  <c r="F55" i="2" s="1"/>
  <c r="G55" i="2" s="1"/>
  <c r="K55" i="2" s="1"/>
  <c r="E56" i="2"/>
  <c r="F56" i="2"/>
  <c r="G56" i="2" s="1"/>
  <c r="K56" i="2" s="1"/>
  <c r="E57" i="2"/>
  <c r="F57" i="2" s="1"/>
  <c r="G57" i="2" s="1"/>
  <c r="K57" i="2" s="1"/>
  <c r="E58" i="2"/>
  <c r="F58" i="2" s="1"/>
  <c r="G58" i="2" s="1"/>
  <c r="K58" i="2" s="1"/>
  <c r="E61" i="2"/>
  <c r="F61" i="2" s="1"/>
  <c r="G61" i="2" s="1"/>
  <c r="L61" i="2" s="1"/>
  <c r="E64" i="2"/>
  <c r="F64" i="2"/>
  <c r="G64" i="2" s="1"/>
  <c r="L64" i="2" s="1"/>
  <c r="E54" i="2"/>
  <c r="F54" i="2" s="1"/>
  <c r="U54" i="2" s="1"/>
  <c r="D9" i="2"/>
  <c r="C9" i="2"/>
  <c r="Q59" i="2"/>
  <c r="Q64" i="2"/>
  <c r="Q30" i="2"/>
  <c r="E30" i="2"/>
  <c r="F30" i="2" s="1"/>
  <c r="G30" i="2" s="1"/>
  <c r="I30" i="2" s="1"/>
  <c r="Q29" i="2"/>
  <c r="E29" i="2"/>
  <c r="F29" i="2" s="1"/>
  <c r="G29" i="2" s="1"/>
  <c r="I29" i="2" s="1"/>
  <c r="Q28" i="2"/>
  <c r="E28" i="2"/>
  <c r="F28" i="2" s="1"/>
  <c r="G28" i="2" s="1"/>
  <c r="I28" i="2" s="1"/>
  <c r="Q27" i="2"/>
  <c r="E27" i="2"/>
  <c r="F27" i="2" s="1"/>
  <c r="G27" i="2" s="1"/>
  <c r="I27" i="2" s="1"/>
  <c r="Q26" i="2"/>
  <c r="E26" i="2"/>
  <c r="F26" i="2"/>
  <c r="G26" i="2" s="1"/>
  <c r="I26" i="2" s="1"/>
  <c r="Q25" i="2"/>
  <c r="E25" i="2"/>
  <c r="E13" i="4" s="1"/>
  <c r="F25" i="2"/>
  <c r="G25" i="2" s="1"/>
  <c r="I25" i="2" s="1"/>
  <c r="Q24" i="2"/>
  <c r="E24" i="2"/>
  <c r="F24" i="2" s="1"/>
  <c r="G24" i="2" s="1"/>
  <c r="I24" i="2" s="1"/>
  <c r="Q23" i="2"/>
  <c r="E23" i="2"/>
  <c r="F23" i="2" s="1"/>
  <c r="G23" i="2" s="1"/>
  <c r="I23" i="2" s="1"/>
  <c r="E31" i="2"/>
  <c r="E19" i="4" s="1"/>
  <c r="E32" i="2"/>
  <c r="E33" i="2"/>
  <c r="F33" i="2" s="1"/>
  <c r="G33" i="2" s="1"/>
  <c r="K33" i="2" s="1"/>
  <c r="E34" i="2"/>
  <c r="E22" i="4" s="1"/>
  <c r="E35" i="2"/>
  <c r="E36" i="2"/>
  <c r="F36" i="2" s="1"/>
  <c r="G36" i="2" s="1"/>
  <c r="J36" i="2" s="1"/>
  <c r="E37" i="2"/>
  <c r="E25" i="4" s="1"/>
  <c r="E38" i="2"/>
  <c r="E26" i="4" s="1"/>
  <c r="E40" i="2"/>
  <c r="F40" i="2" s="1"/>
  <c r="G40" i="2" s="1"/>
  <c r="K40" i="2" s="1"/>
  <c r="E41" i="2"/>
  <c r="F41" i="2" s="1"/>
  <c r="G41" i="2" s="1"/>
  <c r="L41" i="2" s="1"/>
  <c r="E42" i="2"/>
  <c r="E29" i="4" s="1"/>
  <c r="E43" i="2"/>
  <c r="E30" i="4" s="1"/>
  <c r="E44" i="2"/>
  <c r="E45" i="2"/>
  <c r="E32" i="4" s="1"/>
  <c r="E47" i="2"/>
  <c r="E33" i="4" s="1"/>
  <c r="E48" i="2"/>
  <c r="E34" i="4" s="1"/>
  <c r="E49" i="2"/>
  <c r="F49" i="2" s="1"/>
  <c r="G49" i="2" s="1"/>
  <c r="J49" i="2" s="1"/>
  <c r="H40" i="4"/>
  <c r="B40" i="4"/>
  <c r="G40" i="4"/>
  <c r="C40" i="4"/>
  <c r="D40" i="4"/>
  <c r="A40" i="4"/>
  <c r="H39" i="4"/>
  <c r="G39" i="4"/>
  <c r="D39" i="4"/>
  <c r="C39" i="4"/>
  <c r="E39" i="4"/>
  <c r="B39" i="4"/>
  <c r="A39" i="4"/>
  <c r="H38" i="4"/>
  <c r="G38" i="4"/>
  <c r="C38" i="4"/>
  <c r="D38" i="4"/>
  <c r="B38" i="4"/>
  <c r="A38" i="4"/>
  <c r="H37" i="4"/>
  <c r="B37" i="4"/>
  <c r="G37" i="4"/>
  <c r="D37" i="4"/>
  <c r="C37" i="4"/>
  <c r="A37" i="4"/>
  <c r="H36" i="4"/>
  <c r="B36" i="4"/>
  <c r="G36" i="4"/>
  <c r="C36" i="4"/>
  <c r="D36" i="4"/>
  <c r="A36" i="4"/>
  <c r="H35" i="4"/>
  <c r="G35" i="4"/>
  <c r="D35" i="4"/>
  <c r="C35" i="4"/>
  <c r="B35" i="4"/>
  <c r="A35" i="4"/>
  <c r="H34" i="4"/>
  <c r="G34" i="4"/>
  <c r="C34" i="4"/>
  <c r="D34" i="4"/>
  <c r="B34" i="4"/>
  <c r="A34" i="4"/>
  <c r="H33" i="4"/>
  <c r="B33" i="4"/>
  <c r="G33" i="4"/>
  <c r="D33" i="4"/>
  <c r="C33" i="4"/>
  <c r="A33" i="4"/>
  <c r="H32" i="4"/>
  <c r="B32" i="4"/>
  <c r="G32" i="4"/>
  <c r="C32" i="4"/>
  <c r="D32" i="4"/>
  <c r="A32" i="4"/>
  <c r="H31" i="4"/>
  <c r="G31" i="4"/>
  <c r="D31" i="4"/>
  <c r="C31" i="4"/>
  <c r="E31" i="4"/>
  <c r="B31" i="4"/>
  <c r="A31" i="4"/>
  <c r="H30" i="4"/>
  <c r="G30" i="4"/>
  <c r="C30" i="4"/>
  <c r="D30" i="4"/>
  <c r="B30" i="4"/>
  <c r="A30" i="4"/>
  <c r="H29" i="4"/>
  <c r="B29" i="4"/>
  <c r="G29" i="4"/>
  <c r="D29" i="4"/>
  <c r="C29" i="4"/>
  <c r="A29" i="4"/>
  <c r="H28" i="4"/>
  <c r="B28" i="4"/>
  <c r="G28" i="4"/>
  <c r="C28" i="4"/>
  <c r="E28" i="4"/>
  <c r="D28" i="4"/>
  <c r="A28" i="4"/>
  <c r="H27" i="4"/>
  <c r="G27" i="4"/>
  <c r="D27" i="4"/>
  <c r="C27" i="4"/>
  <c r="B27" i="4"/>
  <c r="A27" i="4"/>
  <c r="H26" i="4"/>
  <c r="G26" i="4"/>
  <c r="C26" i="4"/>
  <c r="D26" i="4"/>
  <c r="B26" i="4"/>
  <c r="A26" i="4"/>
  <c r="H25" i="4"/>
  <c r="B25" i="4"/>
  <c r="G25" i="4"/>
  <c r="D25" i="4"/>
  <c r="C25" i="4"/>
  <c r="A25" i="4"/>
  <c r="H24" i="4"/>
  <c r="B24" i="4"/>
  <c r="G24" i="4"/>
  <c r="C24" i="4"/>
  <c r="E24" i="4"/>
  <c r="D24" i="4"/>
  <c r="A24" i="4"/>
  <c r="H23" i="4"/>
  <c r="G23" i="4"/>
  <c r="D23" i="4"/>
  <c r="C23" i="4"/>
  <c r="E23" i="4"/>
  <c r="B23" i="4"/>
  <c r="A23" i="4"/>
  <c r="H22" i="4"/>
  <c r="G22" i="4"/>
  <c r="C22" i="4"/>
  <c r="D22" i="4"/>
  <c r="B22" i="4"/>
  <c r="A22" i="4"/>
  <c r="H21" i="4"/>
  <c r="B21" i="4"/>
  <c r="G21" i="4"/>
  <c r="D21" i="4"/>
  <c r="C21" i="4"/>
  <c r="A21" i="4"/>
  <c r="H20" i="4"/>
  <c r="B20" i="4"/>
  <c r="G20" i="4"/>
  <c r="C20" i="4"/>
  <c r="E20" i="4"/>
  <c r="D20" i="4"/>
  <c r="A20" i="4"/>
  <c r="H19" i="4"/>
  <c r="G19" i="4"/>
  <c r="D19" i="4"/>
  <c r="C19" i="4"/>
  <c r="B19" i="4"/>
  <c r="A19" i="4"/>
  <c r="H18" i="4"/>
  <c r="G18" i="4"/>
  <c r="C18" i="4"/>
  <c r="E18" i="4"/>
  <c r="D18" i="4"/>
  <c r="B18" i="4"/>
  <c r="A18" i="4"/>
  <c r="H17" i="4"/>
  <c r="B17" i="4"/>
  <c r="G17" i="4"/>
  <c r="D17" i="4"/>
  <c r="C17" i="4"/>
  <c r="A17" i="4"/>
  <c r="H16" i="4"/>
  <c r="B16" i="4"/>
  <c r="G16" i="4"/>
  <c r="C16" i="4"/>
  <c r="D16" i="4"/>
  <c r="A16" i="4"/>
  <c r="H15" i="4"/>
  <c r="G15" i="4"/>
  <c r="D15" i="4"/>
  <c r="C15" i="4"/>
  <c r="B15" i="4"/>
  <c r="A15" i="4"/>
  <c r="H14" i="4"/>
  <c r="G14" i="4"/>
  <c r="C14" i="4"/>
  <c r="E14" i="4"/>
  <c r="D14" i="4"/>
  <c r="B14" i="4"/>
  <c r="A14" i="4"/>
  <c r="H13" i="4"/>
  <c r="B13" i="4"/>
  <c r="G13" i="4"/>
  <c r="D13" i="4"/>
  <c r="C13" i="4"/>
  <c r="A13" i="4"/>
  <c r="H12" i="4"/>
  <c r="B12" i="4"/>
  <c r="G12" i="4"/>
  <c r="C12" i="4"/>
  <c r="E12" i="4"/>
  <c r="D12" i="4"/>
  <c r="A12" i="4"/>
  <c r="H11" i="4"/>
  <c r="G11" i="4"/>
  <c r="D11" i="4"/>
  <c r="C11" i="4"/>
  <c r="B11" i="4"/>
  <c r="A11" i="4"/>
  <c r="E46" i="2"/>
  <c r="F46" i="2" s="1"/>
  <c r="G46" i="2" s="1"/>
  <c r="K46" i="2" s="1"/>
  <c r="E22" i="2"/>
  <c r="F22" i="2" s="1"/>
  <c r="G22" i="2" s="1"/>
  <c r="I22" i="2" s="1"/>
  <c r="F32" i="2"/>
  <c r="G32" i="2" s="1"/>
  <c r="J32" i="2" s="1"/>
  <c r="F37" i="2"/>
  <c r="G37" i="2" s="1"/>
  <c r="J37" i="2" s="1"/>
  <c r="F35" i="2"/>
  <c r="G35" i="2" s="1"/>
  <c r="J35" i="2" s="1"/>
  <c r="E39" i="2"/>
  <c r="F39" i="2" s="1"/>
  <c r="G39" i="2" s="1"/>
  <c r="L39" i="2" s="1"/>
  <c r="F44" i="2"/>
  <c r="G44" i="2" s="1"/>
  <c r="K44" i="2" s="1"/>
  <c r="F48" i="2"/>
  <c r="G48" i="2" s="1"/>
  <c r="K48" i="2" s="1"/>
  <c r="F38" i="2"/>
  <c r="G38" i="2" s="1"/>
  <c r="K38" i="2" s="1"/>
  <c r="F11" i="3"/>
  <c r="G11" i="3"/>
  <c r="E14" i="3"/>
  <c r="E15" i="3" s="1"/>
  <c r="C17" i="3"/>
  <c r="E21" i="3"/>
  <c r="F21" i="3"/>
  <c r="G21" i="3"/>
  <c r="I21" i="3"/>
  <c r="Q21" i="3"/>
  <c r="E22" i="3"/>
  <c r="F22" i="3"/>
  <c r="G22" i="3"/>
  <c r="I22" i="3"/>
  <c r="Q22" i="3"/>
  <c r="E23" i="3"/>
  <c r="F23" i="3"/>
  <c r="G23" i="3"/>
  <c r="I23" i="3"/>
  <c r="Q23" i="3"/>
  <c r="E24" i="3"/>
  <c r="F24" i="3"/>
  <c r="G24" i="3"/>
  <c r="I24" i="3"/>
  <c r="Q24" i="3"/>
  <c r="E25" i="3"/>
  <c r="F25" i="3"/>
  <c r="G25" i="3"/>
  <c r="I25" i="3"/>
  <c r="Q25" i="3"/>
  <c r="E26" i="3"/>
  <c r="F26" i="3"/>
  <c r="G26" i="3"/>
  <c r="I26" i="3"/>
  <c r="Q26" i="3"/>
  <c r="E27" i="3"/>
  <c r="F27" i="3"/>
  <c r="G27" i="3"/>
  <c r="I27" i="3"/>
  <c r="Q27" i="3"/>
  <c r="E28" i="3"/>
  <c r="F28" i="3"/>
  <c r="G28" i="3"/>
  <c r="I28" i="3"/>
  <c r="Q28" i="3"/>
  <c r="E29" i="3"/>
  <c r="F29" i="3"/>
  <c r="G29" i="3"/>
  <c r="I29" i="3"/>
  <c r="Q29" i="3"/>
  <c r="E30" i="3"/>
  <c r="F30" i="3"/>
  <c r="G30" i="3"/>
  <c r="I30" i="3"/>
  <c r="Q30" i="3"/>
  <c r="E31" i="3"/>
  <c r="F31" i="3"/>
  <c r="G31" i="3"/>
  <c r="J31" i="3"/>
  <c r="Q31" i="3"/>
  <c r="E32" i="3"/>
  <c r="F32" i="3"/>
  <c r="G32" i="3"/>
  <c r="I32" i="3"/>
  <c r="Q32" i="3"/>
  <c r="E33" i="3"/>
  <c r="F33" i="3"/>
  <c r="G33" i="3"/>
  <c r="J33" i="3"/>
  <c r="Q33" i="3"/>
  <c r="E34" i="3"/>
  <c r="F34" i="3"/>
  <c r="G34" i="3"/>
  <c r="I34" i="3"/>
  <c r="Q34" i="3"/>
  <c r="E35" i="3"/>
  <c r="F35" i="3"/>
  <c r="G35" i="3"/>
  <c r="I35" i="3"/>
  <c r="Q35" i="3"/>
  <c r="E36" i="3"/>
  <c r="F36" i="3"/>
  <c r="G36" i="3"/>
  <c r="I36" i="3"/>
  <c r="Q36" i="3"/>
  <c r="E37" i="3"/>
  <c r="F37" i="3"/>
  <c r="G37" i="3"/>
  <c r="I37" i="3"/>
  <c r="Q37" i="3"/>
  <c r="E38" i="3"/>
  <c r="F38" i="3"/>
  <c r="G38" i="3"/>
  <c r="I38" i="3"/>
  <c r="Q38" i="3"/>
  <c r="E39" i="3"/>
  <c r="F39" i="3"/>
  <c r="G39" i="3"/>
  <c r="I39" i="3"/>
  <c r="Q39" i="3"/>
  <c r="E40" i="3"/>
  <c r="F40" i="3"/>
  <c r="G40" i="3"/>
  <c r="I40" i="3"/>
  <c r="Q40" i="3"/>
  <c r="E41" i="3"/>
  <c r="F41" i="3"/>
  <c r="G41" i="3"/>
  <c r="K41" i="3"/>
  <c r="Q41" i="3"/>
  <c r="E42" i="3"/>
  <c r="F42" i="3"/>
  <c r="G42" i="3"/>
  <c r="K42" i="3"/>
  <c r="Q42" i="3"/>
  <c r="E43" i="3"/>
  <c r="F43" i="3"/>
  <c r="G43" i="3"/>
  <c r="K43" i="3"/>
  <c r="Q43" i="3"/>
  <c r="E44" i="3"/>
  <c r="F44" i="3"/>
  <c r="G44" i="3"/>
  <c r="K44" i="3"/>
  <c r="Q44" i="3"/>
  <c r="E45" i="3"/>
  <c r="F45" i="3"/>
  <c r="G45" i="3"/>
  <c r="K45" i="3"/>
  <c r="Q45" i="3"/>
  <c r="E46" i="3"/>
  <c r="F46" i="3"/>
  <c r="G46" i="3"/>
  <c r="K46" i="3"/>
  <c r="Q46" i="3"/>
  <c r="E47" i="3"/>
  <c r="F47" i="3"/>
  <c r="G47" i="3"/>
  <c r="K47" i="3"/>
  <c r="Q47" i="3"/>
  <c r="E48" i="3"/>
  <c r="F48" i="3"/>
  <c r="G48" i="3"/>
  <c r="K48" i="3"/>
  <c r="Q48" i="3"/>
  <c r="E49" i="3"/>
  <c r="F49" i="3"/>
  <c r="G49" i="3"/>
  <c r="K49" i="3"/>
  <c r="Q49" i="3"/>
  <c r="E50" i="3"/>
  <c r="F50" i="3"/>
  <c r="G50" i="3"/>
  <c r="K50" i="3"/>
  <c r="Q50" i="3"/>
  <c r="E51" i="3"/>
  <c r="F51" i="3"/>
  <c r="G51" i="3"/>
  <c r="J51" i="3"/>
  <c r="Q51" i="3"/>
  <c r="Q61" i="2"/>
  <c r="Q55" i="2"/>
  <c r="Q46" i="2"/>
  <c r="Q58" i="2"/>
  <c r="Q56" i="2"/>
  <c r="Q57" i="2"/>
  <c r="Q52" i="2"/>
  <c r="Q45" i="2"/>
  <c r="Q47" i="2"/>
  <c r="Q50" i="2"/>
  <c r="Q53" i="2"/>
  <c r="Q54" i="2"/>
  <c r="Q51" i="2"/>
  <c r="Q48" i="2"/>
  <c r="Q49" i="2"/>
  <c r="E21" i="2"/>
  <c r="F21" i="2"/>
  <c r="G21" i="2" s="1"/>
  <c r="I21" i="2" s="1"/>
  <c r="C17" i="2"/>
  <c r="Q43" i="2"/>
  <c r="Q44" i="2"/>
  <c r="Q42" i="2"/>
  <c r="Q41" i="2"/>
  <c r="Q40" i="2"/>
  <c r="Q39" i="2"/>
  <c r="Q38" i="2"/>
  <c r="Q31" i="2"/>
  <c r="Q33" i="2"/>
  <c r="Q36" i="2"/>
  <c r="Q37" i="2"/>
  <c r="Q35" i="2"/>
  <c r="Q21" i="2"/>
  <c r="Q22" i="2"/>
  <c r="Q32" i="2"/>
  <c r="Q34" i="2"/>
  <c r="C11" i="2"/>
  <c r="C12" i="2"/>
  <c r="C11" i="3"/>
  <c r="F34" i="2" l="1"/>
  <c r="G34" i="2" s="1"/>
  <c r="J34" i="2" s="1"/>
  <c r="E21" i="4"/>
  <c r="E36" i="4"/>
  <c r="F43" i="2"/>
  <c r="G43" i="2" s="1"/>
  <c r="K43" i="2" s="1"/>
  <c r="F42" i="2"/>
  <c r="G42" i="2" s="1"/>
  <c r="K42" i="2" s="1"/>
  <c r="O67" i="2"/>
  <c r="F31" i="2"/>
  <c r="G31" i="2" s="1"/>
  <c r="K31" i="2" s="1"/>
  <c r="E11" i="4"/>
  <c r="E35" i="4"/>
  <c r="E27" i="4"/>
  <c r="F45" i="2"/>
  <c r="G45" i="2" s="1"/>
  <c r="K45" i="2" s="1"/>
  <c r="E37" i="4"/>
  <c r="E16" i="4"/>
  <c r="E40" i="4"/>
  <c r="E15" i="4"/>
  <c r="F47" i="2"/>
  <c r="G47" i="2" s="1"/>
  <c r="K47" i="2" s="1"/>
  <c r="E38" i="4"/>
  <c r="E17" i="4"/>
  <c r="F15" i="2"/>
  <c r="O66" i="2"/>
  <c r="O63" i="2"/>
  <c r="O57" i="2"/>
  <c r="C15" i="2"/>
  <c r="O65" i="2"/>
  <c r="O50" i="2"/>
  <c r="O56" i="2"/>
  <c r="O51" i="2"/>
  <c r="O60" i="2"/>
  <c r="O62" i="2"/>
  <c r="O55" i="2"/>
  <c r="O53" i="2"/>
  <c r="O58" i="2"/>
  <c r="O61" i="2"/>
  <c r="O52" i="2"/>
  <c r="O54" i="2"/>
  <c r="O64" i="2"/>
  <c r="O59" i="2"/>
  <c r="C16" i="2"/>
  <c r="D18" i="2" s="1"/>
  <c r="C12" i="3"/>
  <c r="F16" i="2" l="1"/>
  <c r="F17" i="2" s="1"/>
  <c r="O45" i="3"/>
  <c r="O26" i="3"/>
  <c r="O33" i="3"/>
  <c r="O38" i="3"/>
  <c r="O35" i="3"/>
  <c r="O21" i="3"/>
  <c r="O49" i="3"/>
  <c r="O40" i="3"/>
  <c r="O28" i="3"/>
  <c r="O46" i="3"/>
  <c r="O29" i="3"/>
  <c r="O32" i="3"/>
  <c r="O41" i="3"/>
  <c r="C16" i="3"/>
  <c r="D18" i="3" s="1"/>
  <c r="O31" i="3"/>
  <c r="O42" i="3"/>
  <c r="O24" i="3"/>
  <c r="O23" i="3"/>
  <c r="O30" i="3"/>
  <c r="O34" i="3"/>
  <c r="O50" i="3"/>
  <c r="O48" i="3"/>
  <c r="O51" i="3"/>
  <c r="O27" i="3"/>
  <c r="C15" i="3"/>
  <c r="C18" i="3" s="1"/>
  <c r="O22" i="3"/>
  <c r="O44" i="3"/>
  <c r="O37" i="3"/>
  <c r="O25" i="3"/>
  <c r="O43" i="3"/>
  <c r="O47" i="3"/>
  <c r="O36" i="3"/>
  <c r="O39" i="3"/>
  <c r="C18" i="2"/>
  <c r="F18" i="2" l="1"/>
  <c r="E16" i="3"/>
  <c r="E17" i="3" s="1"/>
</calcChain>
</file>

<file path=xl/sharedStrings.xml><?xml version="1.0" encoding="utf-8"?>
<sst xmlns="http://schemas.openxmlformats.org/spreadsheetml/2006/main" count="515" uniqueCount="232">
  <si>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</si>
  <si>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</si>
  <si>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</si>
  <si>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</si>
  <si>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</si>
  <si>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</si>
  <si>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</si>
  <si>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</si>
  <si>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</si>
  <si>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</si>
  <si>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</si>
  <si>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</si>
  <si>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</si>
  <si>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</si>
  <si>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</si>
  <si>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</si>
  <si>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</si>
  <si>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</si>
  <si>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</si>
  <si>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</si>
  <si>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</si>
  <si>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</si>
  <si>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</si>
  <si>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</si>
  <si>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</si>
  <si>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</si>
  <si>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</si>
  <si>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</si>
  <si>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</si>
  <si>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IBVS 5657</t>
  </si>
  <si>
    <t>not avail.</t>
  </si>
  <si>
    <t>V1036 Her / GSC 02063-00902</t>
  </si>
  <si>
    <t>EW</t>
  </si>
  <si>
    <t>ROTSE1 J165551.78+245336.1</t>
  </si>
  <si>
    <t>I</t>
  </si>
  <si>
    <t>II</t>
  </si>
  <si>
    <t>IBVS 5060</t>
  </si>
  <si>
    <t># of data points:</t>
  </si>
  <si>
    <t>IBVS 5731</t>
  </si>
  <si>
    <t>IBVS 5438</t>
  </si>
  <si>
    <t>IBVS 5653</t>
  </si>
  <si>
    <t>IBVS 5713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</si>
  <si>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</si>
  <si>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</si>
  <si>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</si>
  <si>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</si>
  <si>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</si>
  <si>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</si>
  <si>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IBVS 5781</t>
  </si>
  <si>
    <t>Nelson</t>
  </si>
  <si>
    <t>Start of linear fit &gt;&gt;&gt;&gt;&gt;&gt;&gt;&gt;&gt;&gt;&gt;&gt;&gt;&gt;&gt;&gt;&gt;&gt;&gt;&gt;&gt;</t>
  </si>
  <si>
    <t>IBVS 5871</t>
  </si>
  <si>
    <t>IBVS 5875</t>
  </si>
  <si>
    <t>IBVS 5894</t>
  </si>
  <si>
    <t>IBVS 5929</t>
  </si>
  <si>
    <t>IBVS 5920</t>
  </si>
  <si>
    <t>IBVS 5945</t>
  </si>
  <si>
    <t>Add cycle</t>
  </si>
  <si>
    <t>Old Cycle</t>
  </si>
  <si>
    <t>IBVS 5992</t>
  </si>
  <si>
    <t>IBVS 6010</t>
  </si>
  <si>
    <t>IBVS 6029</t>
  </si>
  <si>
    <t>OEJV 0160</t>
  </si>
  <si>
    <t>IBVS 6070</t>
  </si>
  <si>
    <t>OEJV</t>
  </si>
  <si>
    <t>OEJV 0165</t>
  </si>
  <si>
    <t>9,00E-05</t>
  </si>
  <si>
    <t>OEJV 0168</t>
  </si>
  <si>
    <t>RHN 2016</t>
  </si>
  <si>
    <t>pg</t>
  </si>
  <si>
    <t>vis</t>
  </si>
  <si>
    <t>PE</t>
  </si>
  <si>
    <t>CCD</t>
  </si>
  <si>
    <t>BAD?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</si>
  <si>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</si>
  <si>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</si>
  <si>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</si>
  <si>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</si>
  <si>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</si>
  <si>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</si>
  <si>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</si>
  <si>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2452056.5335 </t>
  </si>
  <si>
    <t> 27.05.2001 00:48 </t>
  </si>
  <si>
    <t> 0.0000 </t>
  </si>
  <si>
    <t>E </t>
  </si>
  <si>
    <t>?</t>
  </si>
  <si>
    <t> E.Blättler </t>
  </si>
  <si>
    <t> BBS 126 </t>
  </si>
  <si>
    <t>2452058.4904 </t>
  </si>
  <si>
    <t> 28.05.2001 23:46 </t>
  </si>
  <si>
    <t> -0.0431 </t>
  </si>
  <si>
    <t>2452065.5426 </t>
  </si>
  <si>
    <t> 05.06.2001 01:01 </t>
  </si>
  <si>
    <t> 0.0091 </t>
  </si>
  <si>
    <t>2452073.3775 </t>
  </si>
  <si>
    <t> 12.06.2001 21:03 </t>
  </si>
  <si>
    <t> -0.1560 </t>
  </si>
  <si>
    <t>2452073.5724 </t>
  </si>
  <si>
    <t> 13.06.2001 01:44 </t>
  </si>
  <si>
    <t> 0.0389 </t>
  </si>
  <si>
    <t>2452075.530 </t>
  </si>
  <si>
    <t> 15.06.2001 00:43 </t>
  </si>
  <si>
    <t> -0.004 </t>
  </si>
  <si>
    <t>2452082.3853 </t>
  </si>
  <si>
    <t> 21.06.2001 21:14 </t>
  </si>
  <si>
    <t> -0.1482 </t>
  </si>
  <si>
    <t>2452411.3939 </t>
  </si>
  <si>
    <t> 16.05.2002 21:27 </t>
  </si>
  <si>
    <t> -0.1396 </t>
  </si>
  <si>
    <t> BBS 128 </t>
  </si>
  <si>
    <t>2452764.4885 </t>
  </si>
  <si>
    <t> 04.05.2003 23:43 </t>
  </si>
  <si>
    <t> -0.0450 </t>
  </si>
  <si>
    <t> BBS 129 </t>
  </si>
  <si>
    <t>2453143.4346 </t>
  </si>
  <si>
    <t> 17.05.2004 22:25 </t>
  </si>
  <si>
    <t> -0.0989 </t>
  </si>
  <si>
    <t>-I</t>
  </si>
  <si>
    <t> K. &amp; M.Rätz </t>
  </si>
  <si>
    <t>BAVM 173 </t>
  </si>
  <si>
    <t>2453216.4838 </t>
  </si>
  <si>
    <t> 29.07.2004 23:36 </t>
  </si>
  <si>
    <t>1160</t>
  </si>
  <si>
    <t> -0.0497 </t>
  </si>
  <si>
    <t> E. Blättler </t>
  </si>
  <si>
    <t>IBVS 5653 </t>
  </si>
  <si>
    <t>2453502.4086 </t>
  </si>
  <si>
    <t> 11.05.2005 21:48 </t>
  </si>
  <si>
    <t>1446</t>
  </si>
  <si>
    <t> -0.1249 </t>
  </si>
  <si>
    <t> F.Agerer </t>
  </si>
  <si>
    <t>2453565.4684 </t>
  </si>
  <si>
    <t> 13.07.2005 23:14 </t>
  </si>
  <si>
    <t>1509</t>
  </si>
  <si>
    <t> -0.0651 </t>
  </si>
  <si>
    <t>C </t>
  </si>
  <si>
    <t> Agerer </t>
  </si>
  <si>
    <t>BAVM 178 </t>
  </si>
  <si>
    <t>2453614.4289 </t>
  </si>
  <si>
    <t> 31.08.2005 22:17 </t>
  </si>
  <si>
    <t>1558</t>
  </si>
  <si>
    <t> -0.1046 </t>
  </si>
  <si>
    <t>IBVS 5713 </t>
  </si>
  <si>
    <t>2453917.3889 </t>
  </si>
  <si>
    <t> 30.06.2006 21:20 </t>
  </si>
  <si>
    <t>1861</t>
  </si>
  <si>
    <t> -0.1446 </t>
  </si>
  <si>
    <t>2454210.5591 </t>
  </si>
  <si>
    <t> 20.04.2007 01:25 </t>
  </si>
  <si>
    <t>2154</t>
  </si>
  <si>
    <t> 0.0256 </t>
  </si>
  <si>
    <t>o</t>
  </si>
  <si>
    <t> BBS 133 (=IBVS 5781) </t>
  </si>
  <si>
    <t>2454697.4127 </t>
  </si>
  <si>
    <t> 18.08.2008 21:54 </t>
  </si>
  <si>
    <t>2641</t>
  </si>
  <si>
    <t> -0.1208 </t>
  </si>
  <si>
    <t>IBVS 5871 </t>
  </si>
  <si>
    <t>2454951.8058 </t>
  </si>
  <si>
    <t> 30.04.2009 07:20 </t>
  </si>
  <si>
    <t>2895.5</t>
  </si>
  <si>
    <t> -0.2277 </t>
  </si>
  <si>
    <t>R</t>
  </si>
  <si>
    <t> R.Nelson </t>
  </si>
  <si>
    <t>IBVS 5929 </t>
  </si>
  <si>
    <t>2454990.7772 </t>
  </si>
  <si>
    <t> 08.06.2009 06:39 </t>
  </si>
  <si>
    <t>2934.5</t>
  </si>
  <si>
    <t> -0.2563 </t>
  </si>
  <si>
    <t> R.Diethelm </t>
  </si>
  <si>
    <t>IBVS 5894 </t>
  </si>
  <si>
    <t>2455049.529 </t>
  </si>
  <si>
    <t> 06.08.2009 00:41 </t>
  </si>
  <si>
    <t>2993</t>
  </si>
  <si>
    <t>IBVS 5920 </t>
  </si>
  <si>
    <t>2455311.7572 </t>
  </si>
  <si>
    <t> 25.04.2010 06:10 </t>
  </si>
  <si>
    <t>3255.5</t>
  </si>
  <si>
    <t> -0.2763 </t>
  </si>
  <si>
    <t>IBVS 5945 </t>
  </si>
  <si>
    <t>2455627.64559 </t>
  </si>
  <si>
    <t> 07.03.2011 03:29 </t>
  </si>
  <si>
    <t>3571.5</t>
  </si>
  <si>
    <t> -0.38791 </t>
  </si>
  <si>
    <t> M.Lehky </t>
  </si>
  <si>
    <t>OEJV 0160 </t>
  </si>
  <si>
    <t>2455670.53279 </t>
  </si>
  <si>
    <t> 19.04.2011 00:47 </t>
  </si>
  <si>
    <t>3614.5</t>
  </si>
  <si>
    <t> -0.50071 </t>
  </si>
  <si>
    <t>2455672.8823 </t>
  </si>
  <si>
    <t> 21.04.2011 09:10 </t>
  </si>
  <si>
    <t>3617</t>
  </si>
  <si>
    <t> -0.6512 </t>
  </si>
  <si>
    <t>IBVS 5992 </t>
  </si>
  <si>
    <t>2455707.5500 </t>
  </si>
  <si>
    <t> 26.05.2011 01:12 </t>
  </si>
  <si>
    <t>3651.5</t>
  </si>
  <si>
    <t> -0.4835 </t>
  </si>
  <si>
    <t>BAVM 220 </t>
  </si>
  <si>
    <t>2455993.66936 </t>
  </si>
  <si>
    <t> 07.03.2012 04:03 </t>
  </si>
  <si>
    <t>3937.5</t>
  </si>
  <si>
    <t> -0.36414 </t>
  </si>
  <si>
    <t>2456051.8374 </t>
  </si>
  <si>
    <t> 04.05.2012 08:05 </t>
  </si>
  <si>
    <t>3995.5</t>
  </si>
  <si>
    <t> -0.1961 </t>
  </si>
  <si>
    <t>IBVS 6029 </t>
  </si>
  <si>
    <t>2456058.4953 </t>
  </si>
  <si>
    <t> 10.05.2012 23:53 </t>
  </si>
  <si>
    <t>4002</t>
  </si>
  <si>
    <t> -0.0382 </t>
  </si>
  <si>
    <t>BAVM 231 </t>
  </si>
  <si>
    <t>2456074.55254 </t>
  </si>
  <si>
    <t> 27.05.2012 01:15 </t>
  </si>
  <si>
    <t>4018</t>
  </si>
  <si>
    <t> 0.01904 </t>
  </si>
  <si>
    <t>2456404.53293 </t>
  </si>
  <si>
    <t> 22.04.2013 00:47 </t>
  </si>
  <si>
    <t>4348</t>
  </si>
  <si>
    <t> -0.00057 </t>
  </si>
  <si>
    <t>IBVS 6195</t>
  </si>
  <si>
    <t>OEJV 0179</t>
  </si>
  <si>
    <t>RHN 2019</t>
  </si>
  <si>
    <t>IBVS 6234</t>
  </si>
  <si>
    <t>JBAV, 79</t>
  </si>
  <si>
    <t>JBAV 96</t>
  </si>
  <si>
    <t>Next ToM-P</t>
  </si>
  <si>
    <t>Next ToM-S</t>
  </si>
  <si>
    <t>11.60-12.10</t>
  </si>
  <si>
    <t>Mag 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</si>
</sst>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5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7"/>
      <name val="Arial"/>
      <family val="2"/>
    </font>
    <font>
      <sz val="9"/>
      <color indexed="12"/>
      <name val="CourierNewPSMT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>
      <alignment vertical="top"/>
    </xf>
    <xf numFmtId="0" fontId="24" fillId="2" borderId="0" applyNumberFormat="0" applyBorder="0" applyAlignment="0" applyProtection="0"/>
    <xf numFmtId="0" fontId="24" fillId="3" borderId="0" applyNumberFormat="0" applyBorder="0" applyAlignment="0" applyProtection="0"/>
    <xf numFmtId="0" fontId="24" fillId="4" borderId="0" applyNumberFormat="0" applyBorder="0" applyAlignment="0" applyProtection="0"/>
    <xf numFmtId="0" fontId="24" fillId="5" borderId="0" applyNumberFormat="0" applyBorder="0" applyAlignment="0" applyProtection="0"/>
    <xf numFmtId="0" fontId="24" fillId="6" borderId="0" applyNumberFormat="0" applyBorder="0" applyAlignment="0" applyProtection="0"/>
    <xf numFmtId="0" fontId="24" fillId="7" borderId="0" applyNumberFormat="0" applyBorder="0" applyAlignment="0" applyProtection="0"/>
    <xf numFmtId="0" fontId="24" fillId="8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5" borderId="0" applyNumberFormat="0" applyBorder="0" applyAlignment="0" applyProtection="0"/>
    <xf numFmtId="0" fontId="24" fillId="8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26" fillId="3" borderId="0" applyNumberFormat="0" applyBorder="0" applyAlignment="0" applyProtection="0"/>
    <xf numFmtId="0" fontId="27" fillId="20" borderId="1" applyNumberFormat="0" applyAlignment="0" applyProtection="0"/>
    <xf numFmtId="0" fontId="28" fillId="21" borderId="2" applyNumberFormat="0" applyAlignment="0" applyProtection="0"/>
    <xf numFmtId="4" fontId="41" fillId="0" borderId="0" applyFont="0" applyFill="0" applyBorder="0" applyAlignment="0" applyProtection="0"/>
    <xf numFmtId="3" fontId="4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30" fillId="0" borderId="0" applyNumberFormat="0" applyFill="0" applyBorder="0" applyAlignment="0" applyProtection="0"/>
    <xf numFmtId="2" fontId="41" fillId="0" borderId="0" applyFont="0" applyFill="0" applyBorder="0" applyAlignment="0" applyProtection="0"/>
    <xf numFmtId="0" fontId="31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2" fillId="0" borderId="3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33" fillId="7" borderId="1" applyNumberFormat="0" applyAlignment="0" applyProtection="0"/>
    <xf numFmtId="0" fontId="34" fillId="0" borderId="4" applyNumberFormat="0" applyFill="0" applyAlignment="0" applyProtection="0"/>
    <xf numFmtId="0" fontId="35" fillId="22" borderId="0" applyNumberFormat="0" applyBorder="0" applyAlignment="0" applyProtection="0"/>
    <xf numFmtId="0" fontId="29" fillId="0" borderId="0"/>
    <xf numFmtId="0" fontId="29" fillId="23" borderId="5" applyNumberFormat="0" applyFont="0" applyAlignment="0" applyProtection="0"/>
    <xf numFmtId="0" fontId="36" fillId="20" borderId="6" applyNumberFormat="0" applyAlignment="0" applyProtection="0"/>
    <xf numFmtId="0" fontId="37" fillId="0" borderId="0" applyNumberFormat="0" applyFill="0" applyBorder="0" applyAlignment="0" applyProtection="0"/>
    <xf numFmtId="0" fontId="41" fillId="0" borderId="7" applyNumberFormat="0" applyFont="0" applyFill="0" applyAlignment="0" applyProtection="0"/>
    <xf numFmtId="0" fontId="38" fillId="0" borderId="0" applyNumberFormat="0" applyFill="0" applyBorder="0" applyAlignment="0" applyProtection="0"/>
  </cellStyleXfs>
  <cellXfs count="103">
    <xf numFmtId="0" fontId="0" fillId="0" borderId="0" xfId="0" applyAlignment="1"/>
    <xf numFmtId="0" fontId="3" fillId="0" borderId="0" xfId="0" applyFont="1" applyAlignment="1"/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0" xfId="0" applyFont="1" applyAlignment="1"/>
    <xf numFmtId="0" fontId="0" fillId="0" borderId="0" xfId="0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/>
    <xf numFmtId="0" fontId="11" fillId="0" borderId="0" xfId="0" applyFont="1">
      <alignment vertical="top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14" fontId="15" fillId="0" borderId="0" xfId="0" applyNumberFormat="1" applyFont="1" applyAlignment="1"/>
    <xf numFmtId="0" fontId="15" fillId="0" borderId="0" xfId="0" applyFont="1">
      <alignment vertical="top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6" fillId="0" borderId="0" xfId="0" applyFont="1">
      <alignment vertical="top"/>
    </xf>
    <xf numFmtId="0" fontId="0" fillId="0" borderId="0" xfId="0">
      <alignment vertical="top"/>
    </xf>
    <xf numFmtId="0" fontId="17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12" fillId="0" borderId="0" xfId="0" applyFont="1" applyAlignment="1">
      <alignment horizontal="center"/>
    </xf>
    <xf numFmtId="0" fontId="14" fillId="0" borderId="0" xfId="0" applyFont="1">
      <alignment vertical="top"/>
    </xf>
    <xf numFmtId="0" fontId="13" fillId="0" borderId="0" xfId="0" applyFont="1">
      <alignment vertical="top"/>
    </xf>
    <xf numFmtId="0" fontId="7" fillId="0" borderId="0" xfId="0" applyFont="1">
      <alignment vertical="top"/>
    </xf>
    <xf numFmtId="0" fontId="13" fillId="0" borderId="0" xfId="0" applyFont="1" applyAlignment="1">
      <alignment horizontal="center"/>
    </xf>
    <xf numFmtId="22" fontId="12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12" fillId="0" borderId="0" xfId="0" applyFont="1" applyAlignment="1">
      <alignment horizontal="right"/>
    </xf>
    <xf numFmtId="0" fontId="12" fillId="0" borderId="0" xfId="0" applyFont="1">
      <alignment vertical="top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18" fillId="0" borderId="0" xfId="0" applyFont="1">
      <alignment vertical="top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9" fillId="0" borderId="0" xfId="0" applyFont="1">
      <alignment vertical="top"/>
    </xf>
    <xf numFmtId="0" fontId="19" fillId="0" borderId="0" xfId="0" applyFont="1" applyAlignment="1"/>
    <xf numFmtId="0" fontId="15" fillId="0" borderId="0" xfId="0" applyFont="1" applyAlignment="1">
      <alignment horizontal="center" vertical="center"/>
    </xf>
    <xf numFmtId="0" fontId="20" fillId="0" borderId="0" xfId="0" applyFont="1">
      <alignment vertical="top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0" fillId="0" borderId="0" xfId="39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0" fillId="24" borderId="17" xfId="39" applyFill="1" applyBorder="1" applyAlignment="1" applyProtection="1">
      <alignment horizontal="right" vertical="top" wrapText="1"/>
    </xf>
    <xf numFmtId="0" fontId="5" fillId="24" borderId="18" xfId="0" applyFont="1" applyFill="1" applyBorder="1" applyAlignment="1">
      <alignment horizontal="left" vertical="top" wrapText="1" indent="1"/>
    </xf>
    <xf numFmtId="0" fontId="5" fillId="24" borderId="18" xfId="0" applyFont="1" applyFill="1" applyBorder="1" applyAlignment="1">
      <alignment horizontal="center" vertical="top" wrapText="1"/>
    </xf>
    <xf numFmtId="0" fontId="5" fillId="24" borderId="18" xfId="0" applyFont="1" applyFill="1" applyBorder="1" applyAlignment="1">
      <alignment horizontal="right" vertical="top" wrapText="1"/>
    </xf>
    <xf numFmtId="0" fontId="10" fillId="24" borderId="18" xfId="39" applyFill="1" applyBorder="1" applyAlignment="1" applyProtection="1">
      <alignment horizontal="right" vertical="top" wrapText="1"/>
    </xf>
    <xf numFmtId="0" fontId="5" fillId="24" borderId="0" xfId="0" applyFont="1" applyFill="1" applyAlignment="1">
      <alignment horizontal="left" vertical="top" wrapText="1" indent="1"/>
    </xf>
    <xf numFmtId="0" fontId="5" fillId="24" borderId="0" xfId="0" applyFont="1" applyFill="1" applyAlignment="1">
      <alignment horizontal="center" vertical="top" wrapText="1"/>
    </xf>
    <xf numFmtId="0" fontId="5" fillId="24" borderId="0" xfId="0" applyFont="1" applyFill="1" applyAlignment="1">
      <alignment horizontal="right" vertical="top" wrapText="1"/>
    </xf>
    <xf numFmtId="0" fontId="10" fillId="24" borderId="0" xfId="39" applyFill="1" applyBorder="1" applyAlignment="1" applyProtection="1">
      <alignment horizontal="right" vertical="top" wrapText="1"/>
    </xf>
    <xf numFmtId="0" fontId="12" fillId="0" borderId="0" xfId="0" applyFont="1" applyAlignment="1">
      <alignment horizontal="left"/>
    </xf>
    <xf numFmtId="0" fontId="18" fillId="0" borderId="0" xfId="43" applyFont="1"/>
    <xf numFmtId="0" fontId="18" fillId="0" borderId="0" xfId="43" applyFont="1" applyAlignment="1">
      <alignment horizontal="center"/>
    </xf>
    <xf numFmtId="0" fontId="18" fillId="0" borderId="0" xfId="43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39" fillId="0" borderId="0" xfId="43" applyFont="1"/>
    <xf numFmtId="0" fontId="39" fillId="0" borderId="0" xfId="43" applyFont="1" applyAlignment="1">
      <alignment horizontal="center"/>
    </xf>
    <xf numFmtId="0" fontId="39" fillId="0" borderId="0" xfId="43" applyFont="1" applyAlignment="1">
      <alignment horizontal="left"/>
    </xf>
    <xf numFmtId="0" fontId="39" fillId="0" borderId="19" xfId="43" applyFont="1" applyBorder="1" applyAlignment="1">
      <alignment horizontal="left"/>
    </xf>
    <xf numFmtId="0" fontId="40" fillId="0" borderId="8" xfId="0" applyFont="1" applyBorder="1" applyAlignment="1">
      <alignment horizontal="center"/>
    </xf>
    <xf numFmtId="165" fontId="0" fillId="0" borderId="0" xfId="0" applyNumberFormat="1" applyAlignment="1">
      <alignment horizontal="left"/>
    </xf>
    <xf numFmtId="4" fontId="42" fillId="0" borderId="0" xfId="28" applyFont="1" applyBorder="1"/>
    <xf numFmtId="166" fontId="42" fillId="0" borderId="0" xfId="0" applyNumberFormat="1" applyFont="1" applyAlignment="1" applyProtection="1">
      <alignment horizontal="left" vertical="center" wrapText="1"/>
      <protection locked="0"/>
    </xf>
    <xf numFmtId="0" fontId="42" fillId="0" borderId="0" xfId="0" applyFont="1" applyAlignment="1">
      <alignment horizontal="left" vertical="center" wrapText="1"/>
    </xf>
    <xf numFmtId="4" fontId="42" fillId="0" borderId="0" xfId="28" applyFont="1" applyBorder="1" applyAlignment="1">
      <alignment horizontal="center"/>
    </xf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0" fontId="42" fillId="0" borderId="0" xfId="0" applyFont="1" applyAlignment="1" applyProtection="1">
      <alignment horizontal="left" vertical="center"/>
      <protection locked="0"/>
    </xf>
    <xf numFmtId="0" fontId="42" fillId="0" borderId="0" xfId="0" applyFont="1" applyAlignment="1" applyProtection="1">
      <alignment horizontal="center" vertical="center"/>
      <protection locked="0"/>
    </xf>
    <xf numFmtId="0" fontId="0" fillId="0" borderId="20" xfId="0" applyBorder="1">
      <alignment vertical="top"/>
    </xf>
    <xf numFmtId="0" fontId="43" fillId="0" borderId="23" xfId="0" applyFont="1" applyBorder="1" applyAlignment="1">
      <alignment horizontal="right" vertical="center"/>
    </xf>
    <xf numFmtId="0" fontId="43" fillId="0" borderId="25" xfId="0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44" fillId="0" borderId="24" xfId="0" applyFont="1" applyBorder="1" applyAlignment="1">
      <alignment horizontal="right" vertical="center"/>
    </xf>
    <xf numFmtId="22" fontId="44" fillId="0" borderId="24" xfId="0" applyNumberFormat="1" applyFont="1" applyBorder="1" applyAlignment="1">
      <alignment horizontal="right" vertical="center"/>
    </xf>
    <xf numFmtId="22" fontId="44" fillId="0" borderId="26" xfId="0" applyNumberFormat="1" applyFont="1" applyBorder="1" applyAlignment="1">
      <alignment horizontal="right" vertical="center"/>
    </xf>
    <xf numFmtId="0" fontId="6" fillId="25" borderId="22" xfId="0" applyFont="1" applyFill="1" applyBorder="1" applyAlignment="1">
      <alignment horizontal="center" vertical="center"/>
    </xf>
    <xf numFmtId="0" fontId="6" fillId="25" borderId="21" xfId="0" applyFont="1" applyFill="1" applyBorder="1" applyAlignment="1">
      <alignment horizontal="right" vertic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 xr:uid="{00000000-0005-0000-0000-00001C000000}"/>
    <cellStyle name="Currency0" xfId="30" xr:uid="{00000000-0005-0000-0000-00001D000000}"/>
    <cellStyle name="Date" xfId="31" xr:uid="{00000000-0005-0000-0000-00001E000000}"/>
    <cellStyle name="Explanatory Text" xfId="32" builtinId="53" customBuiltin="1"/>
    <cellStyle name="Fixed" xfId="33" xr:uid="{00000000-0005-0000-0000-000020000000}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Hyperlink" xfId="39" builtinId="8"/>
    <cellStyle name="Input" xfId="40" builtinId="20" customBuiltin="1"/>
    <cellStyle name="Linked Cell" xfId="41" builtinId="24" customBuiltin="1"/>
    <cellStyle name="Neutral" xfId="42" builtinId="28" customBuiltin="1"/>
    <cellStyle name="Normal" xfId="0" builtinId="0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V1036 Her - O-C Diagr.</a:t>
            </a:r>
          </a:p>
        </c:rich>
      </c:tx>
      <c:layout>
        <c:manualLayout>
          <c:xMode val="edge"/>
          <c:yMode val="edge"/>
          <c:x val="0.36025882063611192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634168126798494"/>
          <c:w val="0.79967752902672617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2034</c:v>
                </c:pt>
                <c:pt idx="3">
                  <c:v>2039</c:v>
                </c:pt>
                <c:pt idx="4">
                  <c:v>2057</c:v>
                </c:pt>
                <c:pt idx="5">
                  <c:v>2077</c:v>
                </c:pt>
                <c:pt idx="6">
                  <c:v>2077.5</c:v>
                </c:pt>
                <c:pt idx="7">
                  <c:v>2082.5</c:v>
                </c:pt>
                <c:pt idx="8">
                  <c:v>2100</c:v>
                </c:pt>
                <c:pt idx="9">
                  <c:v>2940</c:v>
                </c:pt>
                <c:pt idx="10">
                  <c:v>3841.5</c:v>
                </c:pt>
                <c:pt idx="11">
                  <c:v>4809</c:v>
                </c:pt>
                <c:pt idx="12">
                  <c:v>4995.5</c:v>
                </c:pt>
                <c:pt idx="13">
                  <c:v>5725.5</c:v>
                </c:pt>
                <c:pt idx="14">
                  <c:v>5886.5</c:v>
                </c:pt>
                <c:pt idx="15">
                  <c:v>6011.5</c:v>
                </c:pt>
                <c:pt idx="16">
                  <c:v>6785</c:v>
                </c:pt>
                <c:pt idx="17">
                  <c:v>7533.5</c:v>
                </c:pt>
                <c:pt idx="18">
                  <c:v>8395</c:v>
                </c:pt>
                <c:pt idx="19">
                  <c:v>8776.5</c:v>
                </c:pt>
                <c:pt idx="20">
                  <c:v>9426</c:v>
                </c:pt>
                <c:pt idx="21">
                  <c:v>9525.5</c:v>
                </c:pt>
                <c:pt idx="22">
                  <c:v>9675.5</c:v>
                </c:pt>
                <c:pt idx="23">
                  <c:v>10345</c:v>
                </c:pt>
                <c:pt idx="24">
                  <c:v>11151.5</c:v>
                </c:pt>
                <c:pt idx="25">
                  <c:v>11151.5</c:v>
                </c:pt>
                <c:pt idx="26">
                  <c:v>11261</c:v>
                </c:pt>
                <c:pt idx="27">
                  <c:v>11267</c:v>
                </c:pt>
                <c:pt idx="28">
                  <c:v>11355.5</c:v>
                </c:pt>
                <c:pt idx="29">
                  <c:v>12086</c:v>
                </c:pt>
                <c:pt idx="30">
                  <c:v>12234.5</c:v>
                </c:pt>
                <c:pt idx="31">
                  <c:v>12251.5</c:v>
                </c:pt>
                <c:pt idx="32">
                  <c:v>12292.5</c:v>
                </c:pt>
                <c:pt idx="33">
                  <c:v>13135</c:v>
                </c:pt>
                <c:pt idx="34">
                  <c:v>13135</c:v>
                </c:pt>
                <c:pt idx="35">
                  <c:v>13267.5</c:v>
                </c:pt>
                <c:pt idx="36">
                  <c:v>14018.5</c:v>
                </c:pt>
                <c:pt idx="37">
                  <c:v>14276</c:v>
                </c:pt>
                <c:pt idx="38">
                  <c:v>15106</c:v>
                </c:pt>
                <c:pt idx="39">
                  <c:v>15106</c:v>
                </c:pt>
                <c:pt idx="40">
                  <c:v>15987.5</c:v>
                </c:pt>
                <c:pt idx="41">
                  <c:v>16127</c:v>
                </c:pt>
                <c:pt idx="42">
                  <c:v>16208.5</c:v>
                </c:pt>
                <c:pt idx="43">
                  <c:v>16731</c:v>
                </c:pt>
                <c:pt idx="44">
                  <c:v>18778</c:v>
                </c:pt>
                <c:pt idx="45">
                  <c:v>21458</c:v>
                </c:pt>
                <c:pt idx="46">
                  <c:v>22288</c:v>
                </c:pt>
              </c:numCache>
            </c:numRef>
          </c:xVal>
          <c:yVal>
            <c:numRef>
              <c:f>'Active 1'!$H$21:$H$985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F29-4710-AC5A-5B144346C9DC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5.9999999999999995E-4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6.9999999999999999E-4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1.1000000000000001E-3</c:v>
                  </c:pt>
                  <c:pt idx="28">
                    <c:v>3.0000000000000001E-3</c:v>
                  </c:pt>
                  <c:pt idx="29">
                    <c:v>2.0000000000000001E-4</c:v>
                  </c:pt>
                  <c:pt idx="30">
                    <c:v>1.2999999999999999E-3</c:v>
                  </c:pt>
                  <c:pt idx="31">
                    <c:v>2.5000000000000001E-3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1.3999999999999999E-4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5.0000000000000001E-4</c:v>
                  </c:pt>
                  <c:pt idx="46">
                    <c:v>2.0000000000000001E-4</c:v>
                  </c:pt>
                </c:numCache>
              </c:numRef>
            </c:plus>
            <c:minus>
              <c:numRef>
                <c:f>'Active 1'!$D$21:$D$985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5.9999999999999995E-4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6.9999999999999999E-4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1.1000000000000001E-3</c:v>
                  </c:pt>
                  <c:pt idx="28">
                    <c:v>3.0000000000000001E-3</c:v>
                  </c:pt>
                  <c:pt idx="29">
                    <c:v>2.0000000000000001E-4</c:v>
                  </c:pt>
                  <c:pt idx="30">
                    <c:v>1.2999999999999999E-3</c:v>
                  </c:pt>
                  <c:pt idx="31">
                    <c:v>2.5000000000000001E-3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1.3999999999999999E-4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5.0000000000000001E-4</c:v>
                  </c:pt>
                  <c:pt idx="4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2034</c:v>
                </c:pt>
                <c:pt idx="3">
                  <c:v>2039</c:v>
                </c:pt>
                <c:pt idx="4">
                  <c:v>2057</c:v>
                </c:pt>
                <c:pt idx="5">
                  <c:v>2077</c:v>
                </c:pt>
                <c:pt idx="6">
                  <c:v>2077.5</c:v>
                </c:pt>
                <c:pt idx="7">
                  <c:v>2082.5</c:v>
                </c:pt>
                <c:pt idx="8">
                  <c:v>2100</c:v>
                </c:pt>
                <c:pt idx="9">
                  <c:v>2940</c:v>
                </c:pt>
                <c:pt idx="10">
                  <c:v>3841.5</c:v>
                </c:pt>
                <c:pt idx="11">
                  <c:v>4809</c:v>
                </c:pt>
                <c:pt idx="12">
                  <c:v>4995.5</c:v>
                </c:pt>
                <c:pt idx="13">
                  <c:v>5725.5</c:v>
                </c:pt>
                <c:pt idx="14">
                  <c:v>5886.5</c:v>
                </c:pt>
                <c:pt idx="15">
                  <c:v>6011.5</c:v>
                </c:pt>
                <c:pt idx="16">
                  <c:v>6785</c:v>
                </c:pt>
                <c:pt idx="17">
                  <c:v>7533.5</c:v>
                </c:pt>
                <c:pt idx="18">
                  <c:v>8395</c:v>
                </c:pt>
                <c:pt idx="19">
                  <c:v>8776.5</c:v>
                </c:pt>
                <c:pt idx="20">
                  <c:v>9426</c:v>
                </c:pt>
                <c:pt idx="21">
                  <c:v>9525.5</c:v>
                </c:pt>
                <c:pt idx="22">
                  <c:v>9675.5</c:v>
                </c:pt>
                <c:pt idx="23">
                  <c:v>10345</c:v>
                </c:pt>
                <c:pt idx="24">
                  <c:v>11151.5</c:v>
                </c:pt>
                <c:pt idx="25">
                  <c:v>11151.5</c:v>
                </c:pt>
                <c:pt idx="26">
                  <c:v>11261</c:v>
                </c:pt>
                <c:pt idx="27">
                  <c:v>11267</c:v>
                </c:pt>
                <c:pt idx="28">
                  <c:v>11355.5</c:v>
                </c:pt>
                <c:pt idx="29">
                  <c:v>12086</c:v>
                </c:pt>
                <c:pt idx="30">
                  <c:v>12234.5</c:v>
                </c:pt>
                <c:pt idx="31">
                  <c:v>12251.5</c:v>
                </c:pt>
                <c:pt idx="32">
                  <c:v>12292.5</c:v>
                </c:pt>
                <c:pt idx="33">
                  <c:v>13135</c:v>
                </c:pt>
                <c:pt idx="34">
                  <c:v>13135</c:v>
                </c:pt>
                <c:pt idx="35">
                  <c:v>13267.5</c:v>
                </c:pt>
                <c:pt idx="36">
                  <c:v>14018.5</c:v>
                </c:pt>
                <c:pt idx="37">
                  <c:v>14276</c:v>
                </c:pt>
                <c:pt idx="38">
                  <c:v>15106</c:v>
                </c:pt>
                <c:pt idx="39">
                  <c:v>15106</c:v>
                </c:pt>
                <c:pt idx="40">
                  <c:v>15987.5</c:v>
                </c:pt>
                <c:pt idx="41">
                  <c:v>16127</c:v>
                </c:pt>
                <c:pt idx="42">
                  <c:v>16208.5</c:v>
                </c:pt>
                <c:pt idx="43">
                  <c:v>16731</c:v>
                </c:pt>
                <c:pt idx="44">
                  <c:v>18778</c:v>
                </c:pt>
                <c:pt idx="45">
                  <c:v>21458</c:v>
                </c:pt>
                <c:pt idx="46">
                  <c:v>22288</c:v>
                </c:pt>
              </c:numCache>
            </c:numRef>
          </c:xVal>
          <c:yVal>
            <c:numRef>
              <c:f>'Active 1'!$I$21:$I$985</c:f>
              <c:numCache>
                <c:formatCode>General</c:formatCode>
                <c:ptCount val="965"/>
                <c:pt idx="0">
                  <c:v>0</c:v>
                </c:pt>
                <c:pt idx="1">
                  <c:v>-6.0549999761860818E-4</c:v>
                </c:pt>
                <c:pt idx="2">
                  <c:v>-2.3180000061984174E-3</c:v>
                </c:pt>
                <c:pt idx="3">
                  <c:v>-3.8029999996069819E-3</c:v>
                </c:pt>
                <c:pt idx="4">
                  <c:v>-1.7890000017359853E-3</c:v>
                </c:pt>
                <c:pt idx="5">
                  <c:v>-4.2899999971268699E-4</c:v>
                </c:pt>
                <c:pt idx="6">
                  <c:v>-1.3675000082002953E-3</c:v>
                </c:pt>
                <c:pt idx="7">
                  <c:v>-2.1525000047404319E-3</c:v>
                </c:pt>
                <c:pt idx="8">
                  <c:v>-1.1999999987892807E-3</c:v>
                </c:pt>
                <c:pt idx="9">
                  <c:v>-1.2799999967683107E-3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F29-4710-AC5A-5B144346C9DC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5.9999999999999995E-4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6.9999999999999999E-4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1.1000000000000001E-3</c:v>
                  </c:pt>
                  <c:pt idx="28">
                    <c:v>3.0000000000000001E-3</c:v>
                  </c:pt>
                  <c:pt idx="29">
                    <c:v>2.0000000000000001E-4</c:v>
                  </c:pt>
                  <c:pt idx="30">
                    <c:v>1.2999999999999999E-3</c:v>
                  </c:pt>
                  <c:pt idx="31">
                    <c:v>2.5000000000000001E-3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1.3999999999999999E-4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5.0000000000000001E-4</c:v>
                  </c:pt>
                  <c:pt idx="46">
                    <c:v>2.0000000000000001E-4</c:v>
                  </c:pt>
                </c:numCache>
              </c:numRef>
            </c:plus>
            <c:minus>
              <c:numRef>
                <c:f>'Active 1'!$D$21:$D$985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5.9999999999999995E-4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6.9999999999999999E-4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1.1000000000000001E-3</c:v>
                  </c:pt>
                  <c:pt idx="28">
                    <c:v>3.0000000000000001E-3</c:v>
                  </c:pt>
                  <c:pt idx="29">
                    <c:v>2.0000000000000001E-4</c:v>
                  </c:pt>
                  <c:pt idx="30">
                    <c:v>1.2999999999999999E-3</c:v>
                  </c:pt>
                  <c:pt idx="31">
                    <c:v>2.5000000000000001E-3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1.3999999999999999E-4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5.0000000000000001E-4</c:v>
                  </c:pt>
                  <c:pt idx="4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2034</c:v>
                </c:pt>
                <c:pt idx="3">
                  <c:v>2039</c:v>
                </c:pt>
                <c:pt idx="4">
                  <c:v>2057</c:v>
                </c:pt>
                <c:pt idx="5">
                  <c:v>2077</c:v>
                </c:pt>
                <c:pt idx="6">
                  <c:v>2077.5</c:v>
                </c:pt>
                <c:pt idx="7">
                  <c:v>2082.5</c:v>
                </c:pt>
                <c:pt idx="8">
                  <c:v>2100</c:v>
                </c:pt>
                <c:pt idx="9">
                  <c:v>2940</c:v>
                </c:pt>
                <c:pt idx="10">
                  <c:v>3841.5</c:v>
                </c:pt>
                <c:pt idx="11">
                  <c:v>4809</c:v>
                </c:pt>
                <c:pt idx="12">
                  <c:v>4995.5</c:v>
                </c:pt>
                <c:pt idx="13">
                  <c:v>5725.5</c:v>
                </c:pt>
                <c:pt idx="14">
                  <c:v>5886.5</c:v>
                </c:pt>
                <c:pt idx="15">
                  <c:v>6011.5</c:v>
                </c:pt>
                <c:pt idx="16">
                  <c:v>6785</c:v>
                </c:pt>
                <c:pt idx="17">
                  <c:v>7533.5</c:v>
                </c:pt>
                <c:pt idx="18">
                  <c:v>8395</c:v>
                </c:pt>
                <c:pt idx="19">
                  <c:v>8776.5</c:v>
                </c:pt>
                <c:pt idx="20">
                  <c:v>9426</c:v>
                </c:pt>
                <c:pt idx="21">
                  <c:v>9525.5</c:v>
                </c:pt>
                <c:pt idx="22">
                  <c:v>9675.5</c:v>
                </c:pt>
                <c:pt idx="23">
                  <c:v>10345</c:v>
                </c:pt>
                <c:pt idx="24">
                  <c:v>11151.5</c:v>
                </c:pt>
                <c:pt idx="25">
                  <c:v>11151.5</c:v>
                </c:pt>
                <c:pt idx="26">
                  <c:v>11261</c:v>
                </c:pt>
                <c:pt idx="27">
                  <c:v>11267</c:v>
                </c:pt>
                <c:pt idx="28">
                  <c:v>11355.5</c:v>
                </c:pt>
                <c:pt idx="29">
                  <c:v>12086</c:v>
                </c:pt>
                <c:pt idx="30">
                  <c:v>12234.5</c:v>
                </c:pt>
                <c:pt idx="31">
                  <c:v>12251.5</c:v>
                </c:pt>
                <c:pt idx="32">
                  <c:v>12292.5</c:v>
                </c:pt>
                <c:pt idx="33">
                  <c:v>13135</c:v>
                </c:pt>
                <c:pt idx="34">
                  <c:v>13135</c:v>
                </c:pt>
                <c:pt idx="35">
                  <c:v>13267.5</c:v>
                </c:pt>
                <c:pt idx="36">
                  <c:v>14018.5</c:v>
                </c:pt>
                <c:pt idx="37">
                  <c:v>14276</c:v>
                </c:pt>
                <c:pt idx="38">
                  <c:v>15106</c:v>
                </c:pt>
                <c:pt idx="39">
                  <c:v>15106</c:v>
                </c:pt>
                <c:pt idx="40">
                  <c:v>15987.5</c:v>
                </c:pt>
                <c:pt idx="41">
                  <c:v>16127</c:v>
                </c:pt>
                <c:pt idx="42">
                  <c:v>16208.5</c:v>
                </c:pt>
                <c:pt idx="43">
                  <c:v>16731</c:v>
                </c:pt>
                <c:pt idx="44">
                  <c:v>18778</c:v>
                </c:pt>
                <c:pt idx="45">
                  <c:v>21458</c:v>
                </c:pt>
                <c:pt idx="46">
                  <c:v>22288</c:v>
                </c:pt>
              </c:numCache>
            </c:numRef>
          </c:xVal>
          <c:yVal>
            <c:numRef>
              <c:f>'Active 1'!$J$21:$J$985</c:f>
              <c:numCache>
                <c:formatCode>General</c:formatCode>
                <c:ptCount val="965"/>
                <c:pt idx="11">
                  <c:v>-4.8930000048130751E-3</c:v>
                </c:pt>
                <c:pt idx="13">
                  <c:v>-2.8634999980567954E-3</c:v>
                </c:pt>
                <c:pt idx="14">
                  <c:v>-3.0605000065406784E-3</c:v>
                </c:pt>
                <c:pt idx="15">
                  <c:v>-2.1855000013601966E-3</c:v>
                </c:pt>
                <c:pt idx="16">
                  <c:v>-4.3450000011944212E-3</c:v>
                </c:pt>
                <c:pt idx="28">
                  <c:v>-2.9734999989159405E-3</c:v>
                </c:pt>
                <c:pt idx="31">
                  <c:v>-2.6549999893177301E-4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F29-4710-AC5A-5B144346C9DC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5.9999999999999995E-4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6.9999999999999999E-4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1.1000000000000001E-3</c:v>
                  </c:pt>
                  <c:pt idx="28">
                    <c:v>3.0000000000000001E-3</c:v>
                  </c:pt>
                  <c:pt idx="29">
                    <c:v>2.0000000000000001E-4</c:v>
                  </c:pt>
                  <c:pt idx="30">
                    <c:v>1.2999999999999999E-3</c:v>
                  </c:pt>
                  <c:pt idx="31">
                    <c:v>2.5000000000000001E-3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1.3999999999999999E-4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5.0000000000000001E-4</c:v>
                  </c:pt>
                  <c:pt idx="46">
                    <c:v>2.0000000000000001E-4</c:v>
                  </c:pt>
                </c:numCache>
              </c:numRef>
            </c:plus>
            <c:minus>
              <c:numRef>
                <c:f>'Active 1'!$D$21:$D$985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5.9999999999999995E-4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6.9999999999999999E-4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1.1000000000000001E-3</c:v>
                  </c:pt>
                  <c:pt idx="28">
                    <c:v>3.0000000000000001E-3</c:v>
                  </c:pt>
                  <c:pt idx="29">
                    <c:v>2.0000000000000001E-4</c:v>
                  </c:pt>
                  <c:pt idx="30">
                    <c:v>1.2999999999999999E-3</c:v>
                  </c:pt>
                  <c:pt idx="31">
                    <c:v>2.5000000000000001E-3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1.3999999999999999E-4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5.0000000000000001E-4</c:v>
                  </c:pt>
                  <c:pt idx="4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2034</c:v>
                </c:pt>
                <c:pt idx="3">
                  <c:v>2039</c:v>
                </c:pt>
                <c:pt idx="4">
                  <c:v>2057</c:v>
                </c:pt>
                <c:pt idx="5">
                  <c:v>2077</c:v>
                </c:pt>
                <c:pt idx="6">
                  <c:v>2077.5</c:v>
                </c:pt>
                <c:pt idx="7">
                  <c:v>2082.5</c:v>
                </c:pt>
                <c:pt idx="8">
                  <c:v>2100</c:v>
                </c:pt>
                <c:pt idx="9">
                  <c:v>2940</c:v>
                </c:pt>
                <c:pt idx="10">
                  <c:v>3841.5</c:v>
                </c:pt>
                <c:pt idx="11">
                  <c:v>4809</c:v>
                </c:pt>
                <c:pt idx="12">
                  <c:v>4995.5</c:v>
                </c:pt>
                <c:pt idx="13">
                  <c:v>5725.5</c:v>
                </c:pt>
                <c:pt idx="14">
                  <c:v>5886.5</c:v>
                </c:pt>
                <c:pt idx="15">
                  <c:v>6011.5</c:v>
                </c:pt>
                <c:pt idx="16">
                  <c:v>6785</c:v>
                </c:pt>
                <c:pt idx="17">
                  <c:v>7533.5</c:v>
                </c:pt>
                <c:pt idx="18">
                  <c:v>8395</c:v>
                </c:pt>
                <c:pt idx="19">
                  <c:v>8776.5</c:v>
                </c:pt>
                <c:pt idx="20">
                  <c:v>9426</c:v>
                </c:pt>
                <c:pt idx="21">
                  <c:v>9525.5</c:v>
                </c:pt>
                <c:pt idx="22">
                  <c:v>9675.5</c:v>
                </c:pt>
                <c:pt idx="23">
                  <c:v>10345</c:v>
                </c:pt>
                <c:pt idx="24">
                  <c:v>11151.5</c:v>
                </c:pt>
                <c:pt idx="25">
                  <c:v>11151.5</c:v>
                </c:pt>
                <c:pt idx="26">
                  <c:v>11261</c:v>
                </c:pt>
                <c:pt idx="27">
                  <c:v>11267</c:v>
                </c:pt>
                <c:pt idx="28">
                  <c:v>11355.5</c:v>
                </c:pt>
                <c:pt idx="29">
                  <c:v>12086</c:v>
                </c:pt>
                <c:pt idx="30">
                  <c:v>12234.5</c:v>
                </c:pt>
                <c:pt idx="31">
                  <c:v>12251.5</c:v>
                </c:pt>
                <c:pt idx="32">
                  <c:v>12292.5</c:v>
                </c:pt>
                <c:pt idx="33">
                  <c:v>13135</c:v>
                </c:pt>
                <c:pt idx="34">
                  <c:v>13135</c:v>
                </c:pt>
                <c:pt idx="35">
                  <c:v>13267.5</c:v>
                </c:pt>
                <c:pt idx="36">
                  <c:v>14018.5</c:v>
                </c:pt>
                <c:pt idx="37">
                  <c:v>14276</c:v>
                </c:pt>
                <c:pt idx="38">
                  <c:v>15106</c:v>
                </c:pt>
                <c:pt idx="39">
                  <c:v>15106</c:v>
                </c:pt>
                <c:pt idx="40">
                  <c:v>15987.5</c:v>
                </c:pt>
                <c:pt idx="41">
                  <c:v>16127</c:v>
                </c:pt>
                <c:pt idx="42">
                  <c:v>16208.5</c:v>
                </c:pt>
                <c:pt idx="43">
                  <c:v>16731</c:v>
                </c:pt>
                <c:pt idx="44">
                  <c:v>18778</c:v>
                </c:pt>
                <c:pt idx="45">
                  <c:v>21458</c:v>
                </c:pt>
                <c:pt idx="46">
                  <c:v>22288</c:v>
                </c:pt>
              </c:numCache>
            </c:numRef>
          </c:xVal>
          <c:yVal>
            <c:numRef>
              <c:f>'Active 1'!$K$21:$K$985</c:f>
              <c:numCache>
                <c:formatCode>General</c:formatCode>
                <c:ptCount val="965"/>
                <c:pt idx="10">
                  <c:v>-3.4955000010086223E-3</c:v>
                </c:pt>
                <c:pt idx="12">
                  <c:v>-3.4535000013420358E-3</c:v>
                </c:pt>
                <c:pt idx="17">
                  <c:v>-4.3795000019599684E-3</c:v>
                </c:pt>
                <c:pt idx="19">
                  <c:v>-5.2905000047758222E-3</c:v>
                </c:pt>
                <c:pt idx="21">
                  <c:v>-6.8635000061476603E-3</c:v>
                </c:pt>
                <c:pt idx="22">
                  <c:v>-6.6135000015492551E-3</c:v>
                </c:pt>
                <c:pt idx="23">
                  <c:v>-6.1650000061490573E-3</c:v>
                </c:pt>
                <c:pt idx="24">
                  <c:v>-5.2755000069737434E-3</c:v>
                </c:pt>
                <c:pt idx="25">
                  <c:v>-5.1855000056093559E-3</c:v>
                </c:pt>
                <c:pt idx="26">
                  <c:v>-6.7070000077364966E-3</c:v>
                </c:pt>
                <c:pt idx="27">
                  <c:v>-7.2590000054333359E-3</c:v>
                </c:pt>
                <c:pt idx="29">
                  <c:v>-3.6620000028051436E-3</c:v>
                </c:pt>
                <c:pt idx="30">
                  <c:v>3.4349999623373151E-4</c:v>
                </c:pt>
                <c:pt idx="32">
                  <c:v>-1.7825000031734817E-3</c:v>
                </c:pt>
                <c:pt idx="34">
                  <c:v>-2.3050000017974526E-3</c:v>
                </c:pt>
                <c:pt idx="35">
                  <c:v>-1.7500002286396921E-5</c:v>
                </c:pt>
                <c:pt idx="36">
                  <c:v>2.1154999994905666E-3</c:v>
                </c:pt>
                <c:pt idx="37">
                  <c:v>2.8799999563489109E-4</c:v>
                </c:pt>
                <c:pt idx="38">
                  <c:v>2.7879999979631975E-3</c:v>
                </c:pt>
                <c:pt idx="39">
                  <c:v>2.7879999979631975E-3</c:v>
                </c:pt>
                <c:pt idx="41">
                  <c:v>3.961000002163928E-3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F29-4710-AC5A-5B144346C9DC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5.9999999999999995E-4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6.9999999999999999E-4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1.1000000000000001E-3</c:v>
                  </c:pt>
                  <c:pt idx="28">
                    <c:v>3.0000000000000001E-3</c:v>
                  </c:pt>
                  <c:pt idx="29">
                    <c:v>2.0000000000000001E-4</c:v>
                  </c:pt>
                  <c:pt idx="30">
                    <c:v>1.2999999999999999E-3</c:v>
                  </c:pt>
                  <c:pt idx="31">
                    <c:v>2.5000000000000001E-3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1.3999999999999999E-4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5.0000000000000001E-4</c:v>
                  </c:pt>
                  <c:pt idx="46">
                    <c:v>2.0000000000000001E-4</c:v>
                  </c:pt>
                </c:numCache>
              </c:numRef>
            </c:plus>
            <c:minus>
              <c:numRef>
                <c:f>'Active 1'!$D$21:$D$985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5.9999999999999995E-4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6.9999999999999999E-4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1.1000000000000001E-3</c:v>
                  </c:pt>
                  <c:pt idx="28">
                    <c:v>3.0000000000000001E-3</c:v>
                  </c:pt>
                  <c:pt idx="29">
                    <c:v>2.0000000000000001E-4</c:v>
                  </c:pt>
                  <c:pt idx="30">
                    <c:v>1.2999999999999999E-3</c:v>
                  </c:pt>
                  <c:pt idx="31">
                    <c:v>2.5000000000000001E-3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1.3999999999999999E-4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5.0000000000000001E-4</c:v>
                  </c:pt>
                  <c:pt idx="4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2034</c:v>
                </c:pt>
                <c:pt idx="3">
                  <c:v>2039</c:v>
                </c:pt>
                <c:pt idx="4">
                  <c:v>2057</c:v>
                </c:pt>
                <c:pt idx="5">
                  <c:v>2077</c:v>
                </c:pt>
                <c:pt idx="6">
                  <c:v>2077.5</c:v>
                </c:pt>
                <c:pt idx="7">
                  <c:v>2082.5</c:v>
                </c:pt>
                <c:pt idx="8">
                  <c:v>2100</c:v>
                </c:pt>
                <c:pt idx="9">
                  <c:v>2940</c:v>
                </c:pt>
                <c:pt idx="10">
                  <c:v>3841.5</c:v>
                </c:pt>
                <c:pt idx="11">
                  <c:v>4809</c:v>
                </c:pt>
                <c:pt idx="12">
                  <c:v>4995.5</c:v>
                </c:pt>
                <c:pt idx="13">
                  <c:v>5725.5</c:v>
                </c:pt>
                <c:pt idx="14">
                  <c:v>5886.5</c:v>
                </c:pt>
                <c:pt idx="15">
                  <c:v>6011.5</c:v>
                </c:pt>
                <c:pt idx="16">
                  <c:v>6785</c:v>
                </c:pt>
                <c:pt idx="17">
                  <c:v>7533.5</c:v>
                </c:pt>
                <c:pt idx="18">
                  <c:v>8395</c:v>
                </c:pt>
                <c:pt idx="19">
                  <c:v>8776.5</c:v>
                </c:pt>
                <c:pt idx="20">
                  <c:v>9426</c:v>
                </c:pt>
                <c:pt idx="21">
                  <c:v>9525.5</c:v>
                </c:pt>
                <c:pt idx="22">
                  <c:v>9675.5</c:v>
                </c:pt>
                <c:pt idx="23">
                  <c:v>10345</c:v>
                </c:pt>
                <c:pt idx="24">
                  <c:v>11151.5</c:v>
                </c:pt>
                <c:pt idx="25">
                  <c:v>11151.5</c:v>
                </c:pt>
                <c:pt idx="26">
                  <c:v>11261</c:v>
                </c:pt>
                <c:pt idx="27">
                  <c:v>11267</c:v>
                </c:pt>
                <c:pt idx="28">
                  <c:v>11355.5</c:v>
                </c:pt>
                <c:pt idx="29">
                  <c:v>12086</c:v>
                </c:pt>
                <c:pt idx="30">
                  <c:v>12234.5</c:v>
                </c:pt>
                <c:pt idx="31">
                  <c:v>12251.5</c:v>
                </c:pt>
                <c:pt idx="32">
                  <c:v>12292.5</c:v>
                </c:pt>
                <c:pt idx="33">
                  <c:v>13135</c:v>
                </c:pt>
                <c:pt idx="34">
                  <c:v>13135</c:v>
                </c:pt>
                <c:pt idx="35">
                  <c:v>13267.5</c:v>
                </c:pt>
                <c:pt idx="36">
                  <c:v>14018.5</c:v>
                </c:pt>
                <c:pt idx="37">
                  <c:v>14276</c:v>
                </c:pt>
                <c:pt idx="38">
                  <c:v>15106</c:v>
                </c:pt>
                <c:pt idx="39">
                  <c:v>15106</c:v>
                </c:pt>
                <c:pt idx="40">
                  <c:v>15987.5</c:v>
                </c:pt>
                <c:pt idx="41">
                  <c:v>16127</c:v>
                </c:pt>
                <c:pt idx="42">
                  <c:v>16208.5</c:v>
                </c:pt>
                <c:pt idx="43">
                  <c:v>16731</c:v>
                </c:pt>
                <c:pt idx="44">
                  <c:v>18778</c:v>
                </c:pt>
                <c:pt idx="45">
                  <c:v>21458</c:v>
                </c:pt>
                <c:pt idx="46">
                  <c:v>22288</c:v>
                </c:pt>
              </c:numCache>
            </c:numRef>
          </c:xVal>
          <c:yVal>
            <c:numRef>
              <c:f>'Active 1'!$L$21:$L$985</c:f>
              <c:numCache>
                <c:formatCode>General</c:formatCode>
                <c:ptCount val="965"/>
                <c:pt idx="18">
                  <c:v>-5.7149999993271194E-3</c:v>
                </c:pt>
                <c:pt idx="20">
                  <c:v>-6.4019999990705401E-3</c:v>
                </c:pt>
                <c:pt idx="40">
                  <c:v>3.4624999971129E-3</c:v>
                </c:pt>
                <c:pt idx="43">
                  <c:v>5.1129999992554076E-3</c:v>
                </c:pt>
                <c:pt idx="44">
                  <c:v>7.4939999976777472E-3</c:v>
                </c:pt>
                <c:pt idx="45">
                  <c:v>1.3934000045992434E-2</c:v>
                </c:pt>
                <c:pt idx="46">
                  <c:v>2.1824000010383315E-2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F29-4710-AC5A-5B144346C9DC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5.9999999999999995E-4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6.9999999999999999E-4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1.1000000000000001E-3</c:v>
                  </c:pt>
                  <c:pt idx="28">
                    <c:v>3.0000000000000001E-3</c:v>
                  </c:pt>
                  <c:pt idx="29">
                    <c:v>2.0000000000000001E-4</c:v>
                  </c:pt>
                  <c:pt idx="30">
                    <c:v>1.2999999999999999E-3</c:v>
                  </c:pt>
                  <c:pt idx="31">
                    <c:v>2.5000000000000001E-3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1.3999999999999999E-4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5.0000000000000001E-4</c:v>
                  </c:pt>
                  <c:pt idx="46">
                    <c:v>2.0000000000000001E-4</c:v>
                  </c:pt>
                </c:numCache>
              </c:numRef>
            </c:plus>
            <c:minus>
              <c:numRef>
                <c:f>'Active 1'!$D$21:$D$985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5.9999999999999995E-4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6.9999999999999999E-4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1.1000000000000001E-3</c:v>
                  </c:pt>
                  <c:pt idx="28">
                    <c:v>3.0000000000000001E-3</c:v>
                  </c:pt>
                  <c:pt idx="29">
                    <c:v>2.0000000000000001E-4</c:v>
                  </c:pt>
                  <c:pt idx="30">
                    <c:v>1.2999999999999999E-3</c:v>
                  </c:pt>
                  <c:pt idx="31">
                    <c:v>2.5000000000000001E-3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1.3999999999999999E-4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5.0000000000000001E-4</c:v>
                  </c:pt>
                  <c:pt idx="4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2034</c:v>
                </c:pt>
                <c:pt idx="3">
                  <c:v>2039</c:v>
                </c:pt>
                <c:pt idx="4">
                  <c:v>2057</c:v>
                </c:pt>
                <c:pt idx="5">
                  <c:v>2077</c:v>
                </c:pt>
                <c:pt idx="6">
                  <c:v>2077.5</c:v>
                </c:pt>
                <c:pt idx="7">
                  <c:v>2082.5</c:v>
                </c:pt>
                <c:pt idx="8">
                  <c:v>2100</c:v>
                </c:pt>
                <c:pt idx="9">
                  <c:v>2940</c:v>
                </c:pt>
                <c:pt idx="10">
                  <c:v>3841.5</c:v>
                </c:pt>
                <c:pt idx="11">
                  <c:v>4809</c:v>
                </c:pt>
                <c:pt idx="12">
                  <c:v>4995.5</c:v>
                </c:pt>
                <c:pt idx="13">
                  <c:v>5725.5</c:v>
                </c:pt>
                <c:pt idx="14">
                  <c:v>5886.5</c:v>
                </c:pt>
                <c:pt idx="15">
                  <c:v>6011.5</c:v>
                </c:pt>
                <c:pt idx="16">
                  <c:v>6785</c:v>
                </c:pt>
                <c:pt idx="17">
                  <c:v>7533.5</c:v>
                </c:pt>
                <c:pt idx="18">
                  <c:v>8395</c:v>
                </c:pt>
                <c:pt idx="19">
                  <c:v>8776.5</c:v>
                </c:pt>
                <c:pt idx="20">
                  <c:v>9426</c:v>
                </c:pt>
                <c:pt idx="21">
                  <c:v>9525.5</c:v>
                </c:pt>
                <c:pt idx="22">
                  <c:v>9675.5</c:v>
                </c:pt>
                <c:pt idx="23">
                  <c:v>10345</c:v>
                </c:pt>
                <c:pt idx="24">
                  <c:v>11151.5</c:v>
                </c:pt>
                <c:pt idx="25">
                  <c:v>11151.5</c:v>
                </c:pt>
                <c:pt idx="26">
                  <c:v>11261</c:v>
                </c:pt>
                <c:pt idx="27">
                  <c:v>11267</c:v>
                </c:pt>
                <c:pt idx="28">
                  <c:v>11355.5</c:v>
                </c:pt>
                <c:pt idx="29">
                  <c:v>12086</c:v>
                </c:pt>
                <c:pt idx="30">
                  <c:v>12234.5</c:v>
                </c:pt>
                <c:pt idx="31">
                  <c:v>12251.5</c:v>
                </c:pt>
                <c:pt idx="32">
                  <c:v>12292.5</c:v>
                </c:pt>
                <c:pt idx="33">
                  <c:v>13135</c:v>
                </c:pt>
                <c:pt idx="34">
                  <c:v>13135</c:v>
                </c:pt>
                <c:pt idx="35">
                  <c:v>13267.5</c:v>
                </c:pt>
                <c:pt idx="36">
                  <c:v>14018.5</c:v>
                </c:pt>
                <c:pt idx="37">
                  <c:v>14276</c:v>
                </c:pt>
                <c:pt idx="38">
                  <c:v>15106</c:v>
                </c:pt>
                <c:pt idx="39">
                  <c:v>15106</c:v>
                </c:pt>
                <c:pt idx="40">
                  <c:v>15987.5</c:v>
                </c:pt>
                <c:pt idx="41">
                  <c:v>16127</c:v>
                </c:pt>
                <c:pt idx="42">
                  <c:v>16208.5</c:v>
                </c:pt>
                <c:pt idx="43">
                  <c:v>16731</c:v>
                </c:pt>
                <c:pt idx="44">
                  <c:v>18778</c:v>
                </c:pt>
                <c:pt idx="45">
                  <c:v>21458</c:v>
                </c:pt>
                <c:pt idx="46">
                  <c:v>22288</c:v>
                </c:pt>
              </c:numCache>
            </c:numRef>
          </c:xVal>
          <c:yVal>
            <c:numRef>
              <c:f>'Active 1'!$M$21:$M$985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F29-4710-AC5A-5B144346C9DC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5.9999999999999995E-4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6.9999999999999999E-4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1.1000000000000001E-3</c:v>
                  </c:pt>
                  <c:pt idx="28">
                    <c:v>3.0000000000000001E-3</c:v>
                  </c:pt>
                  <c:pt idx="29">
                    <c:v>2.0000000000000001E-4</c:v>
                  </c:pt>
                  <c:pt idx="30">
                    <c:v>1.2999999999999999E-3</c:v>
                  </c:pt>
                  <c:pt idx="31">
                    <c:v>2.5000000000000001E-3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1.3999999999999999E-4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5.0000000000000001E-4</c:v>
                  </c:pt>
                  <c:pt idx="46">
                    <c:v>2.0000000000000001E-4</c:v>
                  </c:pt>
                </c:numCache>
              </c:numRef>
            </c:plus>
            <c:minus>
              <c:numRef>
                <c:f>'Active 1'!$D$21:$D$985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0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  <c:pt idx="9">
                    <c:v>0</c:v>
                  </c:pt>
                  <c:pt idx="10">
                    <c:v>5.0000000000000001E-4</c:v>
                  </c:pt>
                  <c:pt idx="11">
                    <c:v>2.0000000000000001E-4</c:v>
                  </c:pt>
                  <c:pt idx="12">
                    <c:v>8.0000000000000004E-4</c:v>
                  </c:pt>
                  <c:pt idx="13">
                    <c:v>5.9999999999999995E-4</c:v>
                  </c:pt>
                  <c:pt idx="14">
                    <c:v>6.9999999999999999E-4</c:v>
                  </c:pt>
                  <c:pt idx="15">
                    <c:v>5.9999999999999995E-4</c:v>
                  </c:pt>
                  <c:pt idx="16">
                    <c:v>8.9999999999999998E-4</c:v>
                  </c:pt>
                  <c:pt idx="17">
                    <c:v>2.0000000000000001E-4</c:v>
                  </c:pt>
                  <c:pt idx="18">
                    <c:v>2.0000000000000001E-4</c:v>
                  </c:pt>
                  <c:pt idx="19">
                    <c:v>6.9999999999999999E-4</c:v>
                  </c:pt>
                  <c:pt idx="20">
                    <c:v>2.9999999999999997E-4</c:v>
                  </c:pt>
                  <c:pt idx="21">
                    <c:v>8.9999999999999998E-4</c:v>
                  </c:pt>
                  <c:pt idx="22">
                    <c:v>2E-3</c:v>
                  </c:pt>
                  <c:pt idx="23">
                    <c:v>5.0000000000000001E-4</c:v>
                  </c:pt>
                  <c:pt idx="24">
                    <c:v>1E-4</c:v>
                  </c:pt>
                  <c:pt idx="25">
                    <c:v>0</c:v>
                  </c:pt>
                  <c:pt idx="26">
                    <c:v>2.0000000000000001E-4</c:v>
                  </c:pt>
                  <c:pt idx="27">
                    <c:v>1.1000000000000001E-3</c:v>
                  </c:pt>
                  <c:pt idx="28">
                    <c:v>3.0000000000000001E-3</c:v>
                  </c:pt>
                  <c:pt idx="29">
                    <c:v>2.0000000000000001E-4</c:v>
                  </c:pt>
                  <c:pt idx="30">
                    <c:v>1.2999999999999999E-3</c:v>
                  </c:pt>
                  <c:pt idx="31">
                    <c:v>2.5000000000000001E-3</c:v>
                  </c:pt>
                  <c:pt idx="32">
                    <c:v>1E-4</c:v>
                  </c:pt>
                  <c:pt idx="33">
                    <c:v>1E-4</c:v>
                  </c:pt>
                  <c:pt idx="34">
                    <c:v>1.3999999999999999E-4</c:v>
                  </c:pt>
                  <c:pt idx="35">
                    <c:v>1E-4</c:v>
                  </c:pt>
                  <c:pt idx="36">
                    <c:v>2.0000000000000001E-4</c:v>
                  </c:pt>
                  <c:pt idx="37">
                    <c:v>2.0000000000000001E-4</c:v>
                  </c:pt>
                  <c:pt idx="38">
                    <c:v>2.0000000000000001E-4</c:v>
                  </c:pt>
                  <c:pt idx="39">
                    <c:v>2.0000000000000001E-4</c:v>
                  </c:pt>
                  <c:pt idx="40">
                    <c:v>2.0000000000000001E-4</c:v>
                  </c:pt>
                  <c:pt idx="41">
                    <c:v>1E-4</c:v>
                  </c:pt>
                  <c:pt idx="42">
                    <c:v>4.0000000000000002E-4</c:v>
                  </c:pt>
                  <c:pt idx="43">
                    <c:v>1E-4</c:v>
                  </c:pt>
                  <c:pt idx="44">
                    <c:v>2.0000000000000001E-4</c:v>
                  </c:pt>
                  <c:pt idx="45">
                    <c:v>5.0000000000000001E-4</c:v>
                  </c:pt>
                  <c:pt idx="4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2034</c:v>
                </c:pt>
                <c:pt idx="3">
                  <c:v>2039</c:v>
                </c:pt>
                <c:pt idx="4">
                  <c:v>2057</c:v>
                </c:pt>
                <c:pt idx="5">
                  <c:v>2077</c:v>
                </c:pt>
                <c:pt idx="6">
                  <c:v>2077.5</c:v>
                </c:pt>
                <c:pt idx="7">
                  <c:v>2082.5</c:v>
                </c:pt>
                <c:pt idx="8">
                  <c:v>2100</c:v>
                </c:pt>
                <c:pt idx="9">
                  <c:v>2940</c:v>
                </c:pt>
                <c:pt idx="10">
                  <c:v>3841.5</c:v>
                </c:pt>
                <c:pt idx="11">
                  <c:v>4809</c:v>
                </c:pt>
                <c:pt idx="12">
                  <c:v>4995.5</c:v>
                </c:pt>
                <c:pt idx="13">
                  <c:v>5725.5</c:v>
                </c:pt>
                <c:pt idx="14">
                  <c:v>5886.5</c:v>
                </c:pt>
                <c:pt idx="15">
                  <c:v>6011.5</c:v>
                </c:pt>
                <c:pt idx="16">
                  <c:v>6785</c:v>
                </c:pt>
                <c:pt idx="17">
                  <c:v>7533.5</c:v>
                </c:pt>
                <c:pt idx="18">
                  <c:v>8395</c:v>
                </c:pt>
                <c:pt idx="19">
                  <c:v>8776.5</c:v>
                </c:pt>
                <c:pt idx="20">
                  <c:v>9426</c:v>
                </c:pt>
                <c:pt idx="21">
                  <c:v>9525.5</c:v>
                </c:pt>
                <c:pt idx="22">
                  <c:v>9675.5</c:v>
                </c:pt>
                <c:pt idx="23">
                  <c:v>10345</c:v>
                </c:pt>
                <c:pt idx="24">
                  <c:v>11151.5</c:v>
                </c:pt>
                <c:pt idx="25">
                  <c:v>11151.5</c:v>
                </c:pt>
                <c:pt idx="26">
                  <c:v>11261</c:v>
                </c:pt>
                <c:pt idx="27">
                  <c:v>11267</c:v>
                </c:pt>
                <c:pt idx="28">
                  <c:v>11355.5</c:v>
                </c:pt>
                <c:pt idx="29">
                  <c:v>12086</c:v>
                </c:pt>
                <c:pt idx="30">
                  <c:v>12234.5</c:v>
                </c:pt>
                <c:pt idx="31">
                  <c:v>12251.5</c:v>
                </c:pt>
                <c:pt idx="32">
                  <c:v>12292.5</c:v>
                </c:pt>
                <c:pt idx="33">
                  <c:v>13135</c:v>
                </c:pt>
                <c:pt idx="34">
                  <c:v>13135</c:v>
                </c:pt>
                <c:pt idx="35">
                  <c:v>13267.5</c:v>
                </c:pt>
                <c:pt idx="36">
                  <c:v>14018.5</c:v>
                </c:pt>
                <c:pt idx="37">
                  <c:v>14276</c:v>
                </c:pt>
                <c:pt idx="38">
                  <c:v>15106</c:v>
                </c:pt>
                <c:pt idx="39">
                  <c:v>15106</c:v>
                </c:pt>
                <c:pt idx="40">
                  <c:v>15987.5</c:v>
                </c:pt>
                <c:pt idx="41">
                  <c:v>16127</c:v>
                </c:pt>
                <c:pt idx="42">
                  <c:v>16208.5</c:v>
                </c:pt>
                <c:pt idx="43">
                  <c:v>16731</c:v>
                </c:pt>
                <c:pt idx="44">
                  <c:v>18778</c:v>
                </c:pt>
                <c:pt idx="45">
                  <c:v>21458</c:v>
                </c:pt>
                <c:pt idx="46">
                  <c:v>22288</c:v>
                </c:pt>
              </c:numCache>
            </c:numRef>
          </c:xVal>
          <c:yVal>
            <c:numRef>
              <c:f>'Active 1'!$N$21:$N$985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F29-4710-AC5A-5B144346C9DC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2034</c:v>
                </c:pt>
                <c:pt idx="3">
                  <c:v>2039</c:v>
                </c:pt>
                <c:pt idx="4">
                  <c:v>2057</c:v>
                </c:pt>
                <c:pt idx="5">
                  <c:v>2077</c:v>
                </c:pt>
                <c:pt idx="6">
                  <c:v>2077.5</c:v>
                </c:pt>
                <c:pt idx="7">
                  <c:v>2082.5</c:v>
                </c:pt>
                <c:pt idx="8">
                  <c:v>2100</c:v>
                </c:pt>
                <c:pt idx="9">
                  <c:v>2940</c:v>
                </c:pt>
                <c:pt idx="10">
                  <c:v>3841.5</c:v>
                </c:pt>
                <c:pt idx="11">
                  <c:v>4809</c:v>
                </c:pt>
                <c:pt idx="12">
                  <c:v>4995.5</c:v>
                </c:pt>
                <c:pt idx="13">
                  <c:v>5725.5</c:v>
                </c:pt>
                <c:pt idx="14">
                  <c:v>5886.5</c:v>
                </c:pt>
                <c:pt idx="15">
                  <c:v>6011.5</c:v>
                </c:pt>
                <c:pt idx="16">
                  <c:v>6785</c:v>
                </c:pt>
                <c:pt idx="17">
                  <c:v>7533.5</c:v>
                </c:pt>
                <c:pt idx="18">
                  <c:v>8395</c:v>
                </c:pt>
                <c:pt idx="19">
                  <c:v>8776.5</c:v>
                </c:pt>
                <c:pt idx="20">
                  <c:v>9426</c:v>
                </c:pt>
                <c:pt idx="21">
                  <c:v>9525.5</c:v>
                </c:pt>
                <c:pt idx="22">
                  <c:v>9675.5</c:v>
                </c:pt>
                <c:pt idx="23">
                  <c:v>10345</c:v>
                </c:pt>
                <c:pt idx="24">
                  <c:v>11151.5</c:v>
                </c:pt>
                <c:pt idx="25">
                  <c:v>11151.5</c:v>
                </c:pt>
                <c:pt idx="26">
                  <c:v>11261</c:v>
                </c:pt>
                <c:pt idx="27">
                  <c:v>11267</c:v>
                </c:pt>
                <c:pt idx="28">
                  <c:v>11355.5</c:v>
                </c:pt>
                <c:pt idx="29">
                  <c:v>12086</c:v>
                </c:pt>
                <c:pt idx="30">
                  <c:v>12234.5</c:v>
                </c:pt>
                <c:pt idx="31">
                  <c:v>12251.5</c:v>
                </c:pt>
                <c:pt idx="32">
                  <c:v>12292.5</c:v>
                </c:pt>
                <c:pt idx="33">
                  <c:v>13135</c:v>
                </c:pt>
                <c:pt idx="34">
                  <c:v>13135</c:v>
                </c:pt>
                <c:pt idx="35">
                  <c:v>13267.5</c:v>
                </c:pt>
                <c:pt idx="36">
                  <c:v>14018.5</c:v>
                </c:pt>
                <c:pt idx="37">
                  <c:v>14276</c:v>
                </c:pt>
                <c:pt idx="38">
                  <c:v>15106</c:v>
                </c:pt>
                <c:pt idx="39">
                  <c:v>15106</c:v>
                </c:pt>
                <c:pt idx="40">
                  <c:v>15987.5</c:v>
                </c:pt>
                <c:pt idx="41">
                  <c:v>16127</c:v>
                </c:pt>
                <c:pt idx="42">
                  <c:v>16208.5</c:v>
                </c:pt>
                <c:pt idx="43">
                  <c:v>16731</c:v>
                </c:pt>
                <c:pt idx="44">
                  <c:v>18778</c:v>
                </c:pt>
                <c:pt idx="45">
                  <c:v>21458</c:v>
                </c:pt>
                <c:pt idx="46">
                  <c:v>22288</c:v>
                </c:pt>
              </c:numCache>
            </c:numRef>
          </c:xVal>
          <c:yVal>
            <c:numRef>
              <c:f>'Active 1'!$O$21:$O$985</c:f>
              <c:numCache>
                <c:formatCode>General</c:formatCode>
                <c:ptCount val="965"/>
                <c:pt idx="29">
                  <c:v>-2.7649982114446824E-3</c:v>
                </c:pt>
                <c:pt idx="30">
                  <c:v>-2.4772209159672973E-3</c:v>
                </c:pt>
                <c:pt idx="31">
                  <c:v>-2.4442767137914344E-3</c:v>
                </c:pt>
                <c:pt idx="32">
                  <c:v>-2.3648230497202369E-3</c:v>
                </c:pt>
                <c:pt idx="33">
                  <c:v>-7.3214714776941373E-4</c:v>
                </c:pt>
                <c:pt idx="34">
                  <c:v>-7.3214714776941373E-4</c:v>
                </c:pt>
                <c:pt idx="35">
                  <c:v>-4.7537616022225171E-4</c:v>
                </c:pt>
                <c:pt idx="36">
                  <c:v>9.7998241825260693E-4</c:v>
                </c:pt>
                <c:pt idx="37">
                  <c:v>1.4789901865046376E-3</c:v>
                </c:pt>
                <c:pt idx="38">
                  <c:v>3.0874424103849718E-3</c:v>
                </c:pt>
                <c:pt idx="39">
                  <c:v>3.0874424103849718E-3</c:v>
                </c:pt>
                <c:pt idx="40">
                  <c:v>4.7956961879157163E-3</c:v>
                </c:pt>
                <c:pt idx="41">
                  <c:v>5.0660324351823501E-3</c:v>
                </c:pt>
                <c:pt idx="42">
                  <c:v>5.2239708162019234E-3</c:v>
                </c:pt>
                <c:pt idx="43">
                  <c:v>6.2365205595482816E-3</c:v>
                </c:pt>
                <c:pt idx="44">
                  <c:v>1.0203390080371227E-2</c:v>
                </c:pt>
                <c:pt idx="45">
                  <c:v>1.5396946658683641E-2</c:v>
                </c:pt>
                <c:pt idx="46">
                  <c:v>1.7005398882563975E-2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F29-4710-AC5A-5B144346C9DC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2034</c:v>
                </c:pt>
                <c:pt idx="3">
                  <c:v>2039</c:v>
                </c:pt>
                <c:pt idx="4">
                  <c:v>2057</c:v>
                </c:pt>
                <c:pt idx="5">
                  <c:v>2077</c:v>
                </c:pt>
                <c:pt idx="6">
                  <c:v>2077.5</c:v>
                </c:pt>
                <c:pt idx="7">
                  <c:v>2082.5</c:v>
                </c:pt>
                <c:pt idx="8">
                  <c:v>2100</c:v>
                </c:pt>
                <c:pt idx="9">
                  <c:v>2940</c:v>
                </c:pt>
                <c:pt idx="10">
                  <c:v>3841.5</c:v>
                </c:pt>
                <c:pt idx="11">
                  <c:v>4809</c:v>
                </c:pt>
                <c:pt idx="12">
                  <c:v>4995.5</c:v>
                </c:pt>
                <c:pt idx="13">
                  <c:v>5725.5</c:v>
                </c:pt>
                <c:pt idx="14">
                  <c:v>5886.5</c:v>
                </c:pt>
                <c:pt idx="15">
                  <c:v>6011.5</c:v>
                </c:pt>
                <c:pt idx="16">
                  <c:v>6785</c:v>
                </c:pt>
                <c:pt idx="17">
                  <c:v>7533.5</c:v>
                </c:pt>
                <c:pt idx="18">
                  <c:v>8395</c:v>
                </c:pt>
                <c:pt idx="19">
                  <c:v>8776.5</c:v>
                </c:pt>
                <c:pt idx="20">
                  <c:v>9426</c:v>
                </c:pt>
                <c:pt idx="21">
                  <c:v>9525.5</c:v>
                </c:pt>
                <c:pt idx="22">
                  <c:v>9675.5</c:v>
                </c:pt>
                <c:pt idx="23">
                  <c:v>10345</c:v>
                </c:pt>
                <c:pt idx="24">
                  <c:v>11151.5</c:v>
                </c:pt>
                <c:pt idx="25">
                  <c:v>11151.5</c:v>
                </c:pt>
                <c:pt idx="26">
                  <c:v>11261</c:v>
                </c:pt>
                <c:pt idx="27">
                  <c:v>11267</c:v>
                </c:pt>
                <c:pt idx="28">
                  <c:v>11355.5</c:v>
                </c:pt>
                <c:pt idx="29">
                  <c:v>12086</c:v>
                </c:pt>
                <c:pt idx="30">
                  <c:v>12234.5</c:v>
                </c:pt>
                <c:pt idx="31">
                  <c:v>12251.5</c:v>
                </c:pt>
                <c:pt idx="32">
                  <c:v>12292.5</c:v>
                </c:pt>
                <c:pt idx="33">
                  <c:v>13135</c:v>
                </c:pt>
                <c:pt idx="34">
                  <c:v>13135</c:v>
                </c:pt>
                <c:pt idx="35">
                  <c:v>13267.5</c:v>
                </c:pt>
                <c:pt idx="36">
                  <c:v>14018.5</c:v>
                </c:pt>
                <c:pt idx="37">
                  <c:v>14276</c:v>
                </c:pt>
                <c:pt idx="38">
                  <c:v>15106</c:v>
                </c:pt>
                <c:pt idx="39">
                  <c:v>15106</c:v>
                </c:pt>
                <c:pt idx="40">
                  <c:v>15987.5</c:v>
                </c:pt>
                <c:pt idx="41">
                  <c:v>16127</c:v>
                </c:pt>
                <c:pt idx="42">
                  <c:v>16208.5</c:v>
                </c:pt>
                <c:pt idx="43">
                  <c:v>16731</c:v>
                </c:pt>
                <c:pt idx="44">
                  <c:v>18778</c:v>
                </c:pt>
                <c:pt idx="45">
                  <c:v>21458</c:v>
                </c:pt>
                <c:pt idx="46">
                  <c:v>22288</c:v>
                </c:pt>
              </c:numCache>
            </c:numRef>
          </c:xVal>
          <c:yVal>
            <c:numRef>
              <c:f>'Active 1'!$U$21:$U$985</c:f>
              <c:numCache>
                <c:formatCode>General</c:formatCode>
                <c:ptCount val="965"/>
                <c:pt idx="33">
                  <c:v>-9.2650000005960464E-3</c:v>
                </c:pt>
                <c:pt idx="42">
                  <c:v>7.2654999967198819E-3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F29-4710-AC5A-5B144346C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681800"/>
        <c:axId val="1"/>
      </c:scatterChart>
      <c:valAx>
        <c:axId val="7156818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68180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347351371062462"/>
          <c:y val="0.92073298764483702"/>
          <c:w val="0.809370629963661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V1036 Her - O-C Diagr.</a:t>
            </a:r>
          </a:p>
        </c:rich>
      </c:tx>
      <c:layout>
        <c:manualLayout>
          <c:xMode val="edge"/>
          <c:yMode val="edge"/>
          <c:x val="0.36025882063611192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024244484744551"/>
          <c:y val="0.14769252958613219"/>
          <c:w val="0.79967752902672617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Inactive!$H$20:$H$20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Inactive!$F$21:$F$985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3841.5</c:v>
                </c:pt>
                <c:pt idx="3">
                  <c:v>4809</c:v>
                </c:pt>
                <c:pt idx="4">
                  <c:v>4995.5</c:v>
                </c:pt>
                <c:pt idx="5">
                  <c:v>5725.5</c:v>
                </c:pt>
                <c:pt idx="6">
                  <c:v>5886.5</c:v>
                </c:pt>
                <c:pt idx="7">
                  <c:v>6011.5</c:v>
                </c:pt>
                <c:pt idx="8">
                  <c:v>6785</c:v>
                </c:pt>
                <c:pt idx="9">
                  <c:v>7533.5</c:v>
                </c:pt>
                <c:pt idx="10">
                  <c:v>8395</c:v>
                </c:pt>
                <c:pt idx="11">
                  <c:v>8776.5</c:v>
                </c:pt>
                <c:pt idx="12">
                  <c:v>9426</c:v>
                </c:pt>
                <c:pt idx="13">
                  <c:v>9525.5</c:v>
                </c:pt>
                <c:pt idx="14">
                  <c:v>9675.5</c:v>
                </c:pt>
                <c:pt idx="15">
                  <c:v>10345</c:v>
                </c:pt>
                <c:pt idx="16">
                  <c:v>11267</c:v>
                </c:pt>
                <c:pt idx="17">
                  <c:v>11355.5</c:v>
                </c:pt>
                <c:pt idx="18">
                  <c:v>12234.5</c:v>
                </c:pt>
                <c:pt idx="19">
                  <c:v>12251.5</c:v>
                </c:pt>
                <c:pt idx="20">
                  <c:v>11151.5</c:v>
                </c:pt>
                <c:pt idx="21">
                  <c:v>11261</c:v>
                </c:pt>
                <c:pt idx="22">
                  <c:v>12086</c:v>
                </c:pt>
                <c:pt idx="23">
                  <c:v>12292.5</c:v>
                </c:pt>
                <c:pt idx="24">
                  <c:v>13135</c:v>
                </c:pt>
                <c:pt idx="25">
                  <c:v>13135</c:v>
                </c:pt>
                <c:pt idx="26">
                  <c:v>11151.5</c:v>
                </c:pt>
                <c:pt idx="27">
                  <c:v>14276</c:v>
                </c:pt>
                <c:pt idx="28">
                  <c:v>13267.5</c:v>
                </c:pt>
                <c:pt idx="29">
                  <c:v>14018.5</c:v>
                </c:pt>
                <c:pt idx="30">
                  <c:v>15987.5</c:v>
                </c:pt>
              </c:numCache>
            </c:numRef>
          </c:xVal>
          <c:yVal>
            <c:numRef>
              <c:f>Inactive!$H$21:$H$985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20-4EDA-BE21-0038BDFD28EE}"/>
            </c:ext>
          </c:extLst>
        </c:ser>
        <c:ser>
          <c:idx val="1"/>
          <c:order val="1"/>
          <c:tx>
            <c:strRef>
              <c:f>Inactive!$I$20:$I$20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1.1000000000000001E-3</c:v>
                  </c:pt>
                  <c:pt idx="17">
                    <c:v>3.0000000000000001E-3</c:v>
                  </c:pt>
                  <c:pt idx="18">
                    <c:v>1.2999999999999999E-3</c:v>
                  </c:pt>
                  <c:pt idx="19">
                    <c:v>2.5000000000000001E-3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1.3999999999999999E-4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Inactive!$D$21:$D$985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1.1000000000000001E-3</c:v>
                  </c:pt>
                  <c:pt idx="17">
                    <c:v>3.0000000000000001E-3</c:v>
                  </c:pt>
                  <c:pt idx="18">
                    <c:v>1.2999999999999999E-3</c:v>
                  </c:pt>
                  <c:pt idx="19">
                    <c:v>2.5000000000000001E-3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1.3999999999999999E-4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3841.5</c:v>
                </c:pt>
                <c:pt idx="3">
                  <c:v>4809</c:v>
                </c:pt>
                <c:pt idx="4">
                  <c:v>4995.5</c:v>
                </c:pt>
                <c:pt idx="5">
                  <c:v>5725.5</c:v>
                </c:pt>
                <c:pt idx="6">
                  <c:v>5886.5</c:v>
                </c:pt>
                <c:pt idx="7">
                  <c:v>6011.5</c:v>
                </c:pt>
                <c:pt idx="8">
                  <c:v>6785</c:v>
                </c:pt>
                <c:pt idx="9">
                  <c:v>7533.5</c:v>
                </c:pt>
                <c:pt idx="10">
                  <c:v>8395</c:v>
                </c:pt>
                <c:pt idx="11">
                  <c:v>8776.5</c:v>
                </c:pt>
                <c:pt idx="12">
                  <c:v>9426</c:v>
                </c:pt>
                <c:pt idx="13">
                  <c:v>9525.5</c:v>
                </c:pt>
                <c:pt idx="14">
                  <c:v>9675.5</c:v>
                </c:pt>
                <c:pt idx="15">
                  <c:v>10345</c:v>
                </c:pt>
                <c:pt idx="16">
                  <c:v>11267</c:v>
                </c:pt>
                <c:pt idx="17">
                  <c:v>11355.5</c:v>
                </c:pt>
                <c:pt idx="18">
                  <c:v>12234.5</c:v>
                </c:pt>
                <c:pt idx="19">
                  <c:v>12251.5</c:v>
                </c:pt>
                <c:pt idx="20">
                  <c:v>11151.5</c:v>
                </c:pt>
                <c:pt idx="21">
                  <c:v>11261</c:v>
                </c:pt>
                <c:pt idx="22">
                  <c:v>12086</c:v>
                </c:pt>
                <c:pt idx="23">
                  <c:v>12292.5</c:v>
                </c:pt>
                <c:pt idx="24">
                  <c:v>13135</c:v>
                </c:pt>
                <c:pt idx="25">
                  <c:v>13135</c:v>
                </c:pt>
                <c:pt idx="26">
                  <c:v>11151.5</c:v>
                </c:pt>
                <c:pt idx="27">
                  <c:v>14276</c:v>
                </c:pt>
                <c:pt idx="28">
                  <c:v>13267.5</c:v>
                </c:pt>
                <c:pt idx="29">
                  <c:v>14018.5</c:v>
                </c:pt>
                <c:pt idx="30">
                  <c:v>15987.5</c:v>
                </c:pt>
              </c:numCache>
            </c:numRef>
          </c:xVal>
          <c:yVal>
            <c:numRef>
              <c:f>Inactive!$I$21:$I$985</c:f>
              <c:numCache>
                <c:formatCode>General</c:formatCode>
                <c:ptCount val="965"/>
                <c:pt idx="0">
                  <c:v>0</c:v>
                </c:pt>
                <c:pt idx="1">
                  <c:v>-6.0549999761860818E-4</c:v>
                </c:pt>
                <c:pt idx="2">
                  <c:v>-3.4955000010086223E-3</c:v>
                </c:pt>
                <c:pt idx="3">
                  <c:v>-4.8930000048130751E-3</c:v>
                </c:pt>
                <c:pt idx="4">
                  <c:v>-3.4535000013420358E-3</c:v>
                </c:pt>
                <c:pt idx="5">
                  <c:v>-2.8634999980567954E-3</c:v>
                </c:pt>
                <c:pt idx="6">
                  <c:v>-3.0605000065406784E-3</c:v>
                </c:pt>
                <c:pt idx="7">
                  <c:v>-2.1855000013601966E-3</c:v>
                </c:pt>
                <c:pt idx="8">
                  <c:v>-4.3450000011944212E-3</c:v>
                </c:pt>
                <c:pt idx="9">
                  <c:v>-4.3795000019599684E-3</c:v>
                </c:pt>
                <c:pt idx="11">
                  <c:v>-5.2905000047758222E-3</c:v>
                </c:pt>
                <c:pt idx="13">
                  <c:v>-6.8635000061476603E-3</c:v>
                </c:pt>
                <c:pt idx="14">
                  <c:v>-6.6135000015492551E-3</c:v>
                </c:pt>
                <c:pt idx="15">
                  <c:v>-6.1650000061490573E-3</c:v>
                </c:pt>
                <c:pt idx="16">
                  <c:v>-7.2590000054333359E-3</c:v>
                </c:pt>
                <c:pt idx="17">
                  <c:v>-2.9734999989159405E-3</c:v>
                </c:pt>
                <c:pt idx="18">
                  <c:v>3.4349999623373151E-4</c:v>
                </c:pt>
                <c:pt idx="19">
                  <c:v>-2.6549999893177301E-4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20-4EDA-BE21-0038BDFD28EE}"/>
            </c:ext>
          </c:extLst>
        </c:ser>
        <c:ser>
          <c:idx val="3"/>
          <c:order val="2"/>
          <c:tx>
            <c:strRef>
              <c:f>Inactive!$J$20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1.1000000000000001E-3</c:v>
                  </c:pt>
                  <c:pt idx="17">
                    <c:v>3.0000000000000001E-3</c:v>
                  </c:pt>
                  <c:pt idx="18">
                    <c:v>1.2999999999999999E-3</c:v>
                  </c:pt>
                  <c:pt idx="19">
                    <c:v>2.5000000000000001E-3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1.3999999999999999E-4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Inactive!$D$21:$D$985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1.1000000000000001E-3</c:v>
                  </c:pt>
                  <c:pt idx="17">
                    <c:v>3.0000000000000001E-3</c:v>
                  </c:pt>
                  <c:pt idx="18">
                    <c:v>1.2999999999999999E-3</c:v>
                  </c:pt>
                  <c:pt idx="19">
                    <c:v>2.5000000000000001E-3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1.3999999999999999E-4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3841.5</c:v>
                </c:pt>
                <c:pt idx="3">
                  <c:v>4809</c:v>
                </c:pt>
                <c:pt idx="4">
                  <c:v>4995.5</c:v>
                </c:pt>
                <c:pt idx="5">
                  <c:v>5725.5</c:v>
                </c:pt>
                <c:pt idx="6">
                  <c:v>5886.5</c:v>
                </c:pt>
                <c:pt idx="7">
                  <c:v>6011.5</c:v>
                </c:pt>
                <c:pt idx="8">
                  <c:v>6785</c:v>
                </c:pt>
                <c:pt idx="9">
                  <c:v>7533.5</c:v>
                </c:pt>
                <c:pt idx="10">
                  <c:v>8395</c:v>
                </c:pt>
                <c:pt idx="11">
                  <c:v>8776.5</c:v>
                </c:pt>
                <c:pt idx="12">
                  <c:v>9426</c:v>
                </c:pt>
                <c:pt idx="13">
                  <c:v>9525.5</c:v>
                </c:pt>
                <c:pt idx="14">
                  <c:v>9675.5</c:v>
                </c:pt>
                <c:pt idx="15">
                  <c:v>10345</c:v>
                </c:pt>
                <c:pt idx="16">
                  <c:v>11267</c:v>
                </c:pt>
                <c:pt idx="17">
                  <c:v>11355.5</c:v>
                </c:pt>
                <c:pt idx="18">
                  <c:v>12234.5</c:v>
                </c:pt>
                <c:pt idx="19">
                  <c:v>12251.5</c:v>
                </c:pt>
                <c:pt idx="20">
                  <c:v>11151.5</c:v>
                </c:pt>
                <c:pt idx="21">
                  <c:v>11261</c:v>
                </c:pt>
                <c:pt idx="22">
                  <c:v>12086</c:v>
                </c:pt>
                <c:pt idx="23">
                  <c:v>12292.5</c:v>
                </c:pt>
                <c:pt idx="24">
                  <c:v>13135</c:v>
                </c:pt>
                <c:pt idx="25">
                  <c:v>13135</c:v>
                </c:pt>
                <c:pt idx="26">
                  <c:v>11151.5</c:v>
                </c:pt>
                <c:pt idx="27">
                  <c:v>14276</c:v>
                </c:pt>
                <c:pt idx="28">
                  <c:v>13267.5</c:v>
                </c:pt>
                <c:pt idx="29">
                  <c:v>14018.5</c:v>
                </c:pt>
                <c:pt idx="30">
                  <c:v>15987.5</c:v>
                </c:pt>
              </c:numCache>
            </c:numRef>
          </c:xVal>
          <c:yVal>
            <c:numRef>
              <c:f>Inactive!$J$21:$J$985</c:f>
              <c:numCache>
                <c:formatCode>General</c:formatCode>
                <c:ptCount val="965"/>
                <c:pt idx="10">
                  <c:v>-5.7149999993271194E-3</c:v>
                </c:pt>
                <c:pt idx="12">
                  <c:v>-6.4019999990705401E-3</c:v>
                </c:pt>
                <c:pt idx="30">
                  <c:v>3.4624999971129E-3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20-4EDA-BE21-0038BDFD28EE}"/>
            </c:ext>
          </c:extLst>
        </c:ser>
        <c:ser>
          <c:idx val="4"/>
          <c:order val="3"/>
          <c:tx>
            <c:strRef>
              <c:f>Inactive!$K$20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1.1000000000000001E-3</c:v>
                  </c:pt>
                  <c:pt idx="17">
                    <c:v>3.0000000000000001E-3</c:v>
                  </c:pt>
                  <c:pt idx="18">
                    <c:v>1.2999999999999999E-3</c:v>
                  </c:pt>
                  <c:pt idx="19">
                    <c:v>2.5000000000000001E-3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1.3999999999999999E-4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Inactive!$D$21:$D$985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1.1000000000000001E-3</c:v>
                  </c:pt>
                  <c:pt idx="17">
                    <c:v>3.0000000000000001E-3</c:v>
                  </c:pt>
                  <c:pt idx="18">
                    <c:v>1.2999999999999999E-3</c:v>
                  </c:pt>
                  <c:pt idx="19">
                    <c:v>2.5000000000000001E-3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1.3999999999999999E-4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3841.5</c:v>
                </c:pt>
                <c:pt idx="3">
                  <c:v>4809</c:v>
                </c:pt>
                <c:pt idx="4">
                  <c:v>4995.5</c:v>
                </c:pt>
                <c:pt idx="5">
                  <c:v>5725.5</c:v>
                </c:pt>
                <c:pt idx="6">
                  <c:v>5886.5</c:v>
                </c:pt>
                <c:pt idx="7">
                  <c:v>6011.5</c:v>
                </c:pt>
                <c:pt idx="8">
                  <c:v>6785</c:v>
                </c:pt>
                <c:pt idx="9">
                  <c:v>7533.5</c:v>
                </c:pt>
                <c:pt idx="10">
                  <c:v>8395</c:v>
                </c:pt>
                <c:pt idx="11">
                  <c:v>8776.5</c:v>
                </c:pt>
                <c:pt idx="12">
                  <c:v>9426</c:v>
                </c:pt>
                <c:pt idx="13">
                  <c:v>9525.5</c:v>
                </c:pt>
                <c:pt idx="14">
                  <c:v>9675.5</c:v>
                </c:pt>
                <c:pt idx="15">
                  <c:v>10345</c:v>
                </c:pt>
                <c:pt idx="16">
                  <c:v>11267</c:v>
                </c:pt>
                <c:pt idx="17">
                  <c:v>11355.5</c:v>
                </c:pt>
                <c:pt idx="18">
                  <c:v>12234.5</c:v>
                </c:pt>
                <c:pt idx="19">
                  <c:v>12251.5</c:v>
                </c:pt>
                <c:pt idx="20">
                  <c:v>11151.5</c:v>
                </c:pt>
                <c:pt idx="21">
                  <c:v>11261</c:v>
                </c:pt>
                <c:pt idx="22">
                  <c:v>12086</c:v>
                </c:pt>
                <c:pt idx="23">
                  <c:v>12292.5</c:v>
                </c:pt>
                <c:pt idx="24">
                  <c:v>13135</c:v>
                </c:pt>
                <c:pt idx="25">
                  <c:v>13135</c:v>
                </c:pt>
                <c:pt idx="26">
                  <c:v>11151.5</c:v>
                </c:pt>
                <c:pt idx="27">
                  <c:v>14276</c:v>
                </c:pt>
                <c:pt idx="28">
                  <c:v>13267.5</c:v>
                </c:pt>
                <c:pt idx="29">
                  <c:v>14018.5</c:v>
                </c:pt>
                <c:pt idx="30">
                  <c:v>15987.5</c:v>
                </c:pt>
              </c:numCache>
            </c:numRef>
          </c:xVal>
          <c:yVal>
            <c:numRef>
              <c:f>Inactive!$K$21:$K$985</c:f>
              <c:numCache>
                <c:formatCode>General</c:formatCode>
                <c:ptCount val="965"/>
                <c:pt idx="20">
                  <c:v>-5.2755000069737434E-3</c:v>
                </c:pt>
                <c:pt idx="21">
                  <c:v>-6.7070000077364966E-3</c:v>
                </c:pt>
                <c:pt idx="22">
                  <c:v>-3.6620000028051436E-3</c:v>
                </c:pt>
                <c:pt idx="23">
                  <c:v>-1.7825000031734817E-3</c:v>
                </c:pt>
                <c:pt idx="24">
                  <c:v>-9.2650000005960464E-3</c:v>
                </c:pt>
                <c:pt idx="25">
                  <c:v>-2.3050000017974526E-3</c:v>
                </c:pt>
                <c:pt idx="26">
                  <c:v>-5.1855000056093559E-3</c:v>
                </c:pt>
                <c:pt idx="27">
                  <c:v>2.8799999563489109E-4</c:v>
                </c:pt>
                <c:pt idx="28">
                  <c:v>-1.7500002286396921E-5</c:v>
                </c:pt>
                <c:pt idx="29">
                  <c:v>2.1154999994905666E-3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20-4EDA-BE21-0038BDFD28EE}"/>
            </c:ext>
          </c:extLst>
        </c:ser>
        <c:ser>
          <c:idx val="2"/>
          <c:order val="4"/>
          <c:tx>
            <c:strRef>
              <c:f>Inactive!$L$20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1.1000000000000001E-3</c:v>
                  </c:pt>
                  <c:pt idx="17">
                    <c:v>3.0000000000000001E-3</c:v>
                  </c:pt>
                  <c:pt idx="18">
                    <c:v>1.2999999999999999E-3</c:v>
                  </c:pt>
                  <c:pt idx="19">
                    <c:v>2.5000000000000001E-3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1.3999999999999999E-4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Inactive!$D$21:$D$985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1.1000000000000001E-3</c:v>
                  </c:pt>
                  <c:pt idx="17">
                    <c:v>3.0000000000000001E-3</c:v>
                  </c:pt>
                  <c:pt idx="18">
                    <c:v>1.2999999999999999E-3</c:v>
                  </c:pt>
                  <c:pt idx="19">
                    <c:v>2.5000000000000001E-3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1.3999999999999999E-4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3841.5</c:v>
                </c:pt>
                <c:pt idx="3">
                  <c:v>4809</c:v>
                </c:pt>
                <c:pt idx="4">
                  <c:v>4995.5</c:v>
                </c:pt>
                <c:pt idx="5">
                  <c:v>5725.5</c:v>
                </c:pt>
                <c:pt idx="6">
                  <c:v>5886.5</c:v>
                </c:pt>
                <c:pt idx="7">
                  <c:v>6011.5</c:v>
                </c:pt>
                <c:pt idx="8">
                  <c:v>6785</c:v>
                </c:pt>
                <c:pt idx="9">
                  <c:v>7533.5</c:v>
                </c:pt>
                <c:pt idx="10">
                  <c:v>8395</c:v>
                </c:pt>
                <c:pt idx="11">
                  <c:v>8776.5</c:v>
                </c:pt>
                <c:pt idx="12">
                  <c:v>9426</c:v>
                </c:pt>
                <c:pt idx="13">
                  <c:v>9525.5</c:v>
                </c:pt>
                <c:pt idx="14">
                  <c:v>9675.5</c:v>
                </c:pt>
                <c:pt idx="15">
                  <c:v>10345</c:v>
                </c:pt>
                <c:pt idx="16">
                  <c:v>11267</c:v>
                </c:pt>
                <c:pt idx="17">
                  <c:v>11355.5</c:v>
                </c:pt>
                <c:pt idx="18">
                  <c:v>12234.5</c:v>
                </c:pt>
                <c:pt idx="19">
                  <c:v>12251.5</c:v>
                </c:pt>
                <c:pt idx="20">
                  <c:v>11151.5</c:v>
                </c:pt>
                <c:pt idx="21">
                  <c:v>11261</c:v>
                </c:pt>
                <c:pt idx="22">
                  <c:v>12086</c:v>
                </c:pt>
                <c:pt idx="23">
                  <c:v>12292.5</c:v>
                </c:pt>
                <c:pt idx="24">
                  <c:v>13135</c:v>
                </c:pt>
                <c:pt idx="25">
                  <c:v>13135</c:v>
                </c:pt>
                <c:pt idx="26">
                  <c:v>11151.5</c:v>
                </c:pt>
                <c:pt idx="27">
                  <c:v>14276</c:v>
                </c:pt>
                <c:pt idx="28">
                  <c:v>13267.5</c:v>
                </c:pt>
                <c:pt idx="29">
                  <c:v>14018.5</c:v>
                </c:pt>
                <c:pt idx="30">
                  <c:v>15987.5</c:v>
                </c:pt>
              </c:numCache>
            </c:numRef>
          </c:xVal>
          <c:yVal>
            <c:numRef>
              <c:f>Inactive!$L$21:$L$985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20-4EDA-BE21-0038BDFD28EE}"/>
            </c:ext>
          </c:extLst>
        </c:ser>
        <c:ser>
          <c:idx val="5"/>
          <c:order val="5"/>
          <c:tx>
            <c:strRef>
              <c:f>Inactive!$M$20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1.1000000000000001E-3</c:v>
                  </c:pt>
                  <c:pt idx="17">
                    <c:v>3.0000000000000001E-3</c:v>
                  </c:pt>
                  <c:pt idx="18">
                    <c:v>1.2999999999999999E-3</c:v>
                  </c:pt>
                  <c:pt idx="19">
                    <c:v>2.5000000000000001E-3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1.3999999999999999E-4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Inactive!$D$21:$D$985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1.1000000000000001E-3</c:v>
                  </c:pt>
                  <c:pt idx="17">
                    <c:v>3.0000000000000001E-3</c:v>
                  </c:pt>
                  <c:pt idx="18">
                    <c:v>1.2999999999999999E-3</c:v>
                  </c:pt>
                  <c:pt idx="19">
                    <c:v>2.5000000000000001E-3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1.3999999999999999E-4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3841.5</c:v>
                </c:pt>
                <c:pt idx="3">
                  <c:v>4809</c:v>
                </c:pt>
                <c:pt idx="4">
                  <c:v>4995.5</c:v>
                </c:pt>
                <c:pt idx="5">
                  <c:v>5725.5</c:v>
                </c:pt>
                <c:pt idx="6">
                  <c:v>5886.5</c:v>
                </c:pt>
                <c:pt idx="7">
                  <c:v>6011.5</c:v>
                </c:pt>
                <c:pt idx="8">
                  <c:v>6785</c:v>
                </c:pt>
                <c:pt idx="9">
                  <c:v>7533.5</c:v>
                </c:pt>
                <c:pt idx="10">
                  <c:v>8395</c:v>
                </c:pt>
                <c:pt idx="11">
                  <c:v>8776.5</c:v>
                </c:pt>
                <c:pt idx="12">
                  <c:v>9426</c:v>
                </c:pt>
                <c:pt idx="13">
                  <c:v>9525.5</c:v>
                </c:pt>
                <c:pt idx="14">
                  <c:v>9675.5</c:v>
                </c:pt>
                <c:pt idx="15">
                  <c:v>10345</c:v>
                </c:pt>
                <c:pt idx="16">
                  <c:v>11267</c:v>
                </c:pt>
                <c:pt idx="17">
                  <c:v>11355.5</c:v>
                </c:pt>
                <c:pt idx="18">
                  <c:v>12234.5</c:v>
                </c:pt>
                <c:pt idx="19">
                  <c:v>12251.5</c:v>
                </c:pt>
                <c:pt idx="20">
                  <c:v>11151.5</c:v>
                </c:pt>
                <c:pt idx="21">
                  <c:v>11261</c:v>
                </c:pt>
                <c:pt idx="22">
                  <c:v>12086</c:v>
                </c:pt>
                <c:pt idx="23">
                  <c:v>12292.5</c:v>
                </c:pt>
                <c:pt idx="24">
                  <c:v>13135</c:v>
                </c:pt>
                <c:pt idx="25">
                  <c:v>13135</c:v>
                </c:pt>
                <c:pt idx="26">
                  <c:v>11151.5</c:v>
                </c:pt>
                <c:pt idx="27">
                  <c:v>14276</c:v>
                </c:pt>
                <c:pt idx="28">
                  <c:v>13267.5</c:v>
                </c:pt>
                <c:pt idx="29">
                  <c:v>14018.5</c:v>
                </c:pt>
                <c:pt idx="30">
                  <c:v>15987.5</c:v>
                </c:pt>
              </c:numCache>
            </c:numRef>
          </c:xVal>
          <c:yVal>
            <c:numRef>
              <c:f>Inactive!$M$21:$M$985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20-4EDA-BE21-0038BDFD28EE}"/>
            </c:ext>
          </c:extLst>
        </c:ser>
        <c:ser>
          <c:idx val="6"/>
          <c:order val="6"/>
          <c:tx>
            <c:strRef>
              <c:f>Inactive!$N$20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Inactive!$D$21:$D$985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1.1000000000000001E-3</c:v>
                  </c:pt>
                  <c:pt idx="17">
                    <c:v>3.0000000000000001E-3</c:v>
                  </c:pt>
                  <c:pt idx="18">
                    <c:v>1.2999999999999999E-3</c:v>
                  </c:pt>
                  <c:pt idx="19">
                    <c:v>2.5000000000000001E-3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1.3999999999999999E-4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plus>
            <c:minus>
              <c:numRef>
                <c:f>Inactive!$D$21:$D$985</c:f>
                <c:numCache>
                  <c:formatCode>General</c:formatCode>
                  <c:ptCount val="965"/>
                  <c:pt idx="0">
                    <c:v>8.0000000000000004E-4</c:v>
                  </c:pt>
                  <c:pt idx="1">
                    <c:v>8.0000000000000004E-4</c:v>
                  </c:pt>
                  <c:pt idx="2">
                    <c:v>5.0000000000000001E-4</c:v>
                  </c:pt>
                  <c:pt idx="3">
                    <c:v>2.0000000000000001E-4</c:v>
                  </c:pt>
                  <c:pt idx="4">
                    <c:v>8.0000000000000004E-4</c:v>
                  </c:pt>
                  <c:pt idx="5">
                    <c:v>5.9999999999999995E-4</c:v>
                  </c:pt>
                  <c:pt idx="6">
                    <c:v>6.9999999999999999E-4</c:v>
                  </c:pt>
                  <c:pt idx="7">
                    <c:v>5.9999999999999995E-4</c:v>
                  </c:pt>
                  <c:pt idx="8">
                    <c:v>8.9999999999999998E-4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6.9999999999999999E-4</c:v>
                  </c:pt>
                  <c:pt idx="12">
                    <c:v>2.9999999999999997E-4</c:v>
                  </c:pt>
                  <c:pt idx="13">
                    <c:v>8.9999999999999998E-4</c:v>
                  </c:pt>
                  <c:pt idx="14">
                    <c:v>2E-3</c:v>
                  </c:pt>
                  <c:pt idx="15">
                    <c:v>5.0000000000000001E-4</c:v>
                  </c:pt>
                  <c:pt idx="16">
                    <c:v>1.1000000000000001E-3</c:v>
                  </c:pt>
                  <c:pt idx="17">
                    <c:v>3.0000000000000001E-3</c:v>
                  </c:pt>
                  <c:pt idx="18">
                    <c:v>1.2999999999999999E-3</c:v>
                  </c:pt>
                  <c:pt idx="19">
                    <c:v>2.5000000000000001E-3</c:v>
                  </c:pt>
                  <c:pt idx="20">
                    <c:v>1E-4</c:v>
                  </c:pt>
                  <c:pt idx="21">
                    <c:v>2.0000000000000001E-4</c:v>
                  </c:pt>
                  <c:pt idx="22">
                    <c:v>2.0000000000000001E-4</c:v>
                  </c:pt>
                  <c:pt idx="23">
                    <c:v>1E-4</c:v>
                  </c:pt>
                  <c:pt idx="24">
                    <c:v>1E-4</c:v>
                  </c:pt>
                  <c:pt idx="25">
                    <c:v>1.3999999999999999E-4</c:v>
                  </c:pt>
                  <c:pt idx="26">
                    <c:v>0</c:v>
                  </c:pt>
                  <c:pt idx="27">
                    <c:v>2.0000000000000001E-4</c:v>
                  </c:pt>
                  <c:pt idx="28">
                    <c:v>1E-4</c:v>
                  </c:pt>
                  <c:pt idx="29">
                    <c:v>2.0000000000000001E-4</c:v>
                  </c:pt>
                  <c:pt idx="30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Inactive!$F$21:$F$985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3841.5</c:v>
                </c:pt>
                <c:pt idx="3">
                  <c:v>4809</c:v>
                </c:pt>
                <c:pt idx="4">
                  <c:v>4995.5</c:v>
                </c:pt>
                <c:pt idx="5">
                  <c:v>5725.5</c:v>
                </c:pt>
                <c:pt idx="6">
                  <c:v>5886.5</c:v>
                </c:pt>
                <c:pt idx="7">
                  <c:v>6011.5</c:v>
                </c:pt>
                <c:pt idx="8">
                  <c:v>6785</c:v>
                </c:pt>
                <c:pt idx="9">
                  <c:v>7533.5</c:v>
                </c:pt>
                <c:pt idx="10">
                  <c:v>8395</c:v>
                </c:pt>
                <c:pt idx="11">
                  <c:v>8776.5</c:v>
                </c:pt>
                <c:pt idx="12">
                  <c:v>9426</c:v>
                </c:pt>
                <c:pt idx="13">
                  <c:v>9525.5</c:v>
                </c:pt>
                <c:pt idx="14">
                  <c:v>9675.5</c:v>
                </c:pt>
                <c:pt idx="15">
                  <c:v>10345</c:v>
                </c:pt>
                <c:pt idx="16">
                  <c:v>11267</c:v>
                </c:pt>
                <c:pt idx="17">
                  <c:v>11355.5</c:v>
                </c:pt>
                <c:pt idx="18">
                  <c:v>12234.5</c:v>
                </c:pt>
                <c:pt idx="19">
                  <c:v>12251.5</c:v>
                </c:pt>
                <c:pt idx="20">
                  <c:v>11151.5</c:v>
                </c:pt>
                <c:pt idx="21">
                  <c:v>11261</c:v>
                </c:pt>
                <c:pt idx="22">
                  <c:v>12086</c:v>
                </c:pt>
                <c:pt idx="23">
                  <c:v>12292.5</c:v>
                </c:pt>
                <c:pt idx="24">
                  <c:v>13135</c:v>
                </c:pt>
                <c:pt idx="25">
                  <c:v>13135</c:v>
                </c:pt>
                <c:pt idx="26">
                  <c:v>11151.5</c:v>
                </c:pt>
                <c:pt idx="27">
                  <c:v>14276</c:v>
                </c:pt>
                <c:pt idx="28">
                  <c:v>13267.5</c:v>
                </c:pt>
                <c:pt idx="29">
                  <c:v>14018.5</c:v>
                </c:pt>
                <c:pt idx="30">
                  <c:v>15987.5</c:v>
                </c:pt>
              </c:numCache>
            </c:numRef>
          </c:xVal>
          <c:yVal>
            <c:numRef>
              <c:f>Inactive!$N$21:$N$985</c:f>
              <c:numCache>
                <c:formatCode>General</c:formatCode>
                <c:ptCount val="96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20-4EDA-BE21-0038BDFD28EE}"/>
            </c:ext>
          </c:extLst>
        </c:ser>
        <c:ser>
          <c:idx val="7"/>
          <c:order val="7"/>
          <c:tx>
            <c:strRef>
              <c:f>Inactive!$O$20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Inactive!$F$21:$F$985</c:f>
              <c:numCache>
                <c:formatCode>General</c:formatCode>
                <c:ptCount val="965"/>
                <c:pt idx="0">
                  <c:v>0</c:v>
                </c:pt>
                <c:pt idx="1">
                  <c:v>71.5</c:v>
                </c:pt>
                <c:pt idx="2">
                  <c:v>3841.5</c:v>
                </c:pt>
                <c:pt idx="3">
                  <c:v>4809</c:v>
                </c:pt>
                <c:pt idx="4">
                  <c:v>4995.5</c:v>
                </c:pt>
                <c:pt idx="5">
                  <c:v>5725.5</c:v>
                </c:pt>
                <c:pt idx="6">
                  <c:v>5886.5</c:v>
                </c:pt>
                <c:pt idx="7">
                  <c:v>6011.5</c:v>
                </c:pt>
                <c:pt idx="8">
                  <c:v>6785</c:v>
                </c:pt>
                <c:pt idx="9">
                  <c:v>7533.5</c:v>
                </c:pt>
                <c:pt idx="10">
                  <c:v>8395</c:v>
                </c:pt>
                <c:pt idx="11">
                  <c:v>8776.5</c:v>
                </c:pt>
                <c:pt idx="12">
                  <c:v>9426</c:v>
                </c:pt>
                <c:pt idx="13">
                  <c:v>9525.5</c:v>
                </c:pt>
                <c:pt idx="14">
                  <c:v>9675.5</c:v>
                </c:pt>
                <c:pt idx="15">
                  <c:v>10345</c:v>
                </c:pt>
                <c:pt idx="16">
                  <c:v>11267</c:v>
                </c:pt>
                <c:pt idx="17">
                  <c:v>11355.5</c:v>
                </c:pt>
                <c:pt idx="18">
                  <c:v>12234.5</c:v>
                </c:pt>
                <c:pt idx="19">
                  <c:v>12251.5</c:v>
                </c:pt>
                <c:pt idx="20">
                  <c:v>11151.5</c:v>
                </c:pt>
                <c:pt idx="21">
                  <c:v>11261</c:v>
                </c:pt>
                <c:pt idx="22">
                  <c:v>12086</c:v>
                </c:pt>
                <c:pt idx="23">
                  <c:v>12292.5</c:v>
                </c:pt>
                <c:pt idx="24">
                  <c:v>13135</c:v>
                </c:pt>
                <c:pt idx="25">
                  <c:v>13135</c:v>
                </c:pt>
                <c:pt idx="26">
                  <c:v>11151.5</c:v>
                </c:pt>
                <c:pt idx="27">
                  <c:v>14276</c:v>
                </c:pt>
                <c:pt idx="28">
                  <c:v>13267.5</c:v>
                </c:pt>
                <c:pt idx="29">
                  <c:v>14018.5</c:v>
                </c:pt>
                <c:pt idx="30">
                  <c:v>15987.5</c:v>
                </c:pt>
              </c:numCache>
            </c:numRef>
          </c:xVal>
          <c:yVal>
            <c:numRef>
              <c:f>Inactive!$O$21:$O$985</c:f>
              <c:numCache>
                <c:formatCode>General</c:formatCode>
                <c:ptCount val="965"/>
                <c:pt idx="0">
                  <c:v>-9.766458764039419E-3</c:v>
                </c:pt>
                <c:pt idx="1">
                  <c:v>-9.7256901657975566E-3</c:v>
                </c:pt>
                <c:pt idx="2">
                  <c:v>-7.5760731675902897E-3</c:v>
                </c:pt>
                <c:pt idx="3">
                  <c:v>-7.0244141634084505E-3</c:v>
                </c:pt>
                <c:pt idx="4">
                  <c:v>-6.918073693868489E-3</c:v>
                </c:pt>
                <c:pt idx="5">
                  <c:v>-6.5018348586718556E-3</c:v>
                </c:pt>
                <c:pt idx="6">
                  <c:v>-6.4100342388545162E-3</c:v>
                </c:pt>
                <c:pt idx="7">
                  <c:v>-6.3387604657044079E-3</c:v>
                </c:pt>
                <c:pt idx="8">
                  <c:v>-5.8977183574515377E-3</c:v>
                </c:pt>
                <c:pt idx="9">
                  <c:v>-5.4709310038286892E-3</c:v>
                </c:pt>
                <c:pt idx="10">
                  <c:v>-4.9797121592781417E-3</c:v>
                </c:pt>
                <c:pt idx="11">
                  <c:v>-4.7621846036240111E-3</c:v>
                </c:pt>
                <c:pt idx="12">
                  <c:v>-4.3918460783360482E-3</c:v>
                </c:pt>
                <c:pt idx="13">
                  <c:v>-4.335112154908562E-3</c:v>
                </c:pt>
                <c:pt idx="14">
                  <c:v>-4.249583627128432E-3</c:v>
                </c:pt>
                <c:pt idx="15">
                  <c:v>-3.8678412981364516E-3</c:v>
                </c:pt>
                <c:pt idx="16">
                  <c:v>-3.3421259473812529E-3</c:v>
                </c:pt>
                <c:pt idx="17">
                  <c:v>-3.2916641159909761E-3</c:v>
                </c:pt>
                <c:pt idx="18">
                  <c:v>-2.7904669431994137E-3</c:v>
                </c:pt>
                <c:pt idx="19">
                  <c:v>-2.7807737100509992E-3</c:v>
                </c:pt>
                <c:pt idx="20">
                  <c:v>-3.4079829137719526E-3</c:v>
                </c:pt>
                <c:pt idx="21">
                  <c:v>-3.3455470884924581E-3</c:v>
                </c:pt>
                <c:pt idx="22">
                  <c:v>-2.875140185701743E-3</c:v>
                </c:pt>
                <c:pt idx="23">
                  <c:v>-2.757395912457764E-3</c:v>
                </c:pt>
                <c:pt idx="24">
                  <c:v>-2.2770106814260331E-3</c:v>
                </c:pt>
                <c:pt idx="25">
                  <c:v>-2.2770106814260331E-3</c:v>
                </c:pt>
                <c:pt idx="26">
                  <c:v>-3.4079829137719526E-3</c:v>
                </c:pt>
                <c:pt idx="27">
                  <c:v>-1.6264236801118437E-3</c:v>
                </c:pt>
                <c:pt idx="28">
                  <c:v>-2.201460481886919E-3</c:v>
                </c:pt>
                <c:pt idx="29">
                  <c:v>-1.773247652801067E-3</c:v>
                </c:pt>
                <c:pt idx="30">
                  <c:v>-6.5054317814056128E-4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20-4EDA-BE21-0038BDFD2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5680720"/>
        <c:axId val="1"/>
      </c:scatterChart>
      <c:valAx>
        <c:axId val="7156807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827174470719429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56807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801309367831443"/>
          <c:y val="0.92000129214617399"/>
          <c:w val="0.7786759611429831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18</xdr:col>
      <xdr:colOff>114300</xdr:colOff>
      <xdr:row>17</xdr:row>
      <xdr:rowOff>133350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F4EDD6B7-864D-A2C6-C48B-5E89DD413B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0</xdr:rowOff>
    </xdr:from>
    <xdr:to>
      <xdr:col>15</xdr:col>
      <xdr:colOff>247650</xdr:colOff>
      <xdr:row>18</xdr:row>
      <xdr:rowOff>38100</xdr:rowOff>
    </xdr:to>
    <xdr:graphicFrame macro="">
      <xdr:nvGraphicFramePr>
        <xdr:cNvPr id="52226" name="Chart 1">
          <a:extLst>
            <a:ext uri="{FF2B5EF4-FFF2-40B4-BE49-F238E27FC236}">
              <a16:creationId xmlns:a16="http://schemas.microsoft.com/office/drawing/2014/main" id="{DF351945-1B61-C5BB-B12D-B32E0043E4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vsolj.cetus-net.org/bulletin.html" TargetMode="External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871" TargetMode="External"/><Relationship Id="rId13" Type="http://schemas.openxmlformats.org/officeDocument/2006/relationships/hyperlink" Target="http://var.astro.cz/oejv/issues/oejv0160.pdf" TargetMode="External"/><Relationship Id="rId18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konkoly.hu/cgi-bin/IBVS?5653" TargetMode="External"/><Relationship Id="rId21" Type="http://schemas.openxmlformats.org/officeDocument/2006/relationships/hyperlink" Target="http://var.astro.cz/oejv/issues/oejv0160.pdf" TargetMode="External"/><Relationship Id="rId7" Type="http://schemas.openxmlformats.org/officeDocument/2006/relationships/hyperlink" Target="http://www.konkoly.hu/cgi-bin/IBVS?5713" TargetMode="External"/><Relationship Id="rId12" Type="http://schemas.openxmlformats.org/officeDocument/2006/relationships/hyperlink" Target="http://www.konkoly.hu/cgi-bin/IBVS?5945" TargetMode="External"/><Relationship Id="rId1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173" TargetMode="External"/><Relationship Id="rId16" Type="http://schemas.openxmlformats.org/officeDocument/2006/relationships/hyperlink" Target="http://www.bav-astro.de/sfs/BAVM_link.php?BAVMnr=220" TargetMode="External"/><Relationship Id="rId20" Type="http://schemas.openxmlformats.org/officeDocument/2006/relationships/hyperlink" Target="http://var.astro.cz/oejv/issues/oejv0160.pdf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713" TargetMode="External"/><Relationship Id="rId11" Type="http://schemas.openxmlformats.org/officeDocument/2006/relationships/hyperlink" Target="http://www.konkoly.hu/cgi-bin/IBVS?5920" TargetMode="External"/><Relationship Id="rId5" Type="http://schemas.openxmlformats.org/officeDocument/2006/relationships/hyperlink" Target="http://www.bav-astro.de/sfs/BAVM_link.php?BAVMnr=178" TargetMode="External"/><Relationship Id="rId15" Type="http://schemas.openxmlformats.org/officeDocument/2006/relationships/hyperlink" Target="http://www.konkoly.hu/cgi-bin/IBVS?5992" TargetMode="External"/><Relationship Id="rId10" Type="http://schemas.openxmlformats.org/officeDocument/2006/relationships/hyperlink" Target="http://www.konkoly.hu/cgi-bin/IBVS?5894" TargetMode="External"/><Relationship Id="rId19" Type="http://schemas.openxmlformats.org/officeDocument/2006/relationships/hyperlink" Target="http://www.bav-astro.de/sfs/BAVM_link.php?BAVMnr=231" TargetMode="External"/><Relationship Id="rId4" Type="http://schemas.openxmlformats.org/officeDocument/2006/relationships/hyperlink" Target="http://www.bav-astro.de/sfs/BAVM_link.php?BAVMnr=173" TargetMode="External"/><Relationship Id="rId9" Type="http://schemas.openxmlformats.org/officeDocument/2006/relationships/hyperlink" Target="http://www.konkoly.hu/cgi-bin/IBVS?5929" TargetMode="External"/><Relationship Id="rId14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</sheetPr>
  <dimension ref="A1:U73"/>
  <sheetViews>
    <sheetView tabSelected="1" workbookViewId="0">
      <pane xSplit="14" ySplit="21" topLeftCell="O52" activePane="bottomRight" state="frozen"/>
      <selection pane="topRight" activeCell="O1" sqref="O1"/>
      <selection pane="bottomLeft" activeCell="A22" sqref="A22"/>
      <selection pane="bottomRight" activeCell="E8" sqref="E8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1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31</v>
      </c>
    </row>
    <row r="2" spans="1:6">
      <c r="A2" t="s">
        <v>24</v>
      </c>
      <c r="B2" t="s">
        <v>32</v>
      </c>
      <c r="C2" s="10"/>
    </row>
    <row r="3" spans="1:6" ht="13.5" thickBot="1">
      <c r="A3" s="11" t="s">
        <v>33</v>
      </c>
    </row>
    <row r="4" spans="1:6" ht="14.25" thickTop="1" thickBot="1">
      <c r="A4" s="3" t="s">
        <v>0</v>
      </c>
      <c r="C4" s="8" t="s">
        <v>30</v>
      </c>
      <c r="D4" s="9" t="s">
        <v>30</v>
      </c>
    </row>
    <row r="5" spans="1:6" ht="13.5" thickTop="1">
      <c r="A5" s="20" t="s">
        <v>42</v>
      </c>
      <c r="B5" s="21"/>
      <c r="C5" s="22">
        <v>-9.5</v>
      </c>
      <c r="D5" s="21" t="s">
        <v>43</v>
      </c>
    </row>
    <row r="6" spans="1:6">
      <c r="A6" s="3" t="s">
        <v>1</v>
      </c>
    </row>
    <row r="7" spans="1:6">
      <c r="A7" t="s">
        <v>2</v>
      </c>
      <c r="C7" s="90">
        <v>51259.864800000003</v>
      </c>
    </row>
    <row r="8" spans="1:6">
      <c r="A8" t="s">
        <v>3</v>
      </c>
      <c r="C8" s="91">
        <v>0.391677</v>
      </c>
    </row>
    <row r="9" spans="1:6">
      <c r="A9" s="37" t="s">
        <v>50</v>
      </c>
      <c r="B9" s="38">
        <v>50</v>
      </c>
      <c r="C9" s="35" t="str">
        <f>"F"&amp;B9</f>
        <v>F50</v>
      </c>
      <c r="D9" s="36" t="str">
        <f>"G"&amp;B9</f>
        <v>G50</v>
      </c>
    </row>
    <row r="10" spans="1:6" ht="13.5" thickBot="1">
      <c r="A10" s="21"/>
      <c r="B10" s="21"/>
      <c r="C10" s="2" t="s">
        <v>20</v>
      </c>
      <c r="D10" s="2" t="s">
        <v>21</v>
      </c>
      <c r="E10" s="21"/>
    </row>
    <row r="11" spans="1:6">
      <c r="A11" s="21" t="s">
        <v>16</v>
      </c>
      <c r="B11" s="21"/>
      <c r="C11" s="34">
        <f ca="1">INTERCEPT(INDIRECT($D$9):G980,INDIRECT($C$9):F980)</f>
        <v>-2.6186388064237138E-2</v>
      </c>
      <c r="D11" s="23"/>
      <c r="E11" s="21"/>
    </row>
    <row r="12" spans="1:6">
      <c r="A12" s="21" t="s">
        <v>17</v>
      </c>
      <c r="B12" s="21"/>
      <c r="C12" s="34">
        <f ca="1">SLOPE(INDIRECT($D$9):G980,INDIRECT($C$9):F980)</f>
        <v>1.9378942456389588E-6</v>
      </c>
      <c r="D12" s="23"/>
      <c r="E12" s="102" t="s">
        <v>231</v>
      </c>
      <c r="F12" s="101" t="s">
        <v>230</v>
      </c>
    </row>
    <row r="13" spans="1:6">
      <c r="A13" s="21" t="s">
        <v>19</v>
      </c>
      <c r="B13" s="21"/>
      <c r="C13" s="23" t="s">
        <v>14</v>
      </c>
      <c r="E13" s="95" t="s">
        <v>57</v>
      </c>
      <c r="F13" s="97">
        <v>1</v>
      </c>
    </row>
    <row r="14" spans="1:6">
      <c r="A14" s="21"/>
      <c r="B14" s="21"/>
      <c r="C14" s="21"/>
      <c r="E14" s="95" t="s">
        <v>44</v>
      </c>
      <c r="F14" s="98">
        <f ca="1">NOW()+15018.5+$C$5/24</f>
        <v>60680.790090277776</v>
      </c>
    </row>
    <row r="15" spans="1:6">
      <c r="A15" s="24" t="s">
        <v>18</v>
      </c>
      <c r="B15" s="21"/>
      <c r="C15" s="25">
        <f ca="1">(C7+C11)+(C8+C12)*INT(MAX(F21:F3521))</f>
        <v>59989.578781398886</v>
      </c>
      <c r="E15" s="95" t="s">
        <v>58</v>
      </c>
      <c r="F15" s="98">
        <f ca="1">ROUND(2*($F$14-$C$7)/$C$8,0)/2+$F$13</f>
        <v>24054</v>
      </c>
    </row>
    <row r="16" spans="1:6">
      <c r="A16" s="28" t="s">
        <v>4</v>
      </c>
      <c r="B16" s="21"/>
      <c r="C16" s="29">
        <f ca="1">+C8+C12</f>
        <v>0.39167893789424563</v>
      </c>
      <c r="E16" s="95" t="s">
        <v>45</v>
      </c>
      <c r="F16" s="98">
        <f ca="1">ROUND(2*($F$14-$C$15)/$C$16,0)/2+$F$13</f>
        <v>1765.5</v>
      </c>
    </row>
    <row r="17" spans="1:21" ht="13.5" thickBot="1">
      <c r="A17" s="26" t="s">
        <v>37</v>
      </c>
      <c r="B17" s="21"/>
      <c r="C17" s="21">
        <f>COUNT(C21:C2179)</f>
        <v>47</v>
      </c>
      <c r="E17" s="95" t="s">
        <v>228</v>
      </c>
      <c r="F17" s="99">
        <f ca="1">+$C$15+$C$16*$F$16-15018.5-$C$5/24</f>
        <v>45662.983779584516</v>
      </c>
    </row>
    <row r="18" spans="1:21" ht="14.25" thickTop="1" thickBot="1">
      <c r="A18" s="28" t="s">
        <v>5</v>
      </c>
      <c r="B18" s="21"/>
      <c r="C18" s="31">
        <f ca="1">+C15</f>
        <v>59989.578781398886</v>
      </c>
      <c r="D18" s="94">
        <f ca="1">+C16</f>
        <v>0.39167893789424563</v>
      </c>
      <c r="E18" s="96" t="s">
        <v>229</v>
      </c>
      <c r="F18" s="100">
        <f ca="1">+($C$15+$C$16*$F$16)-($C$16/2)-15018.5-$C$5/24</f>
        <v>45662.787940115566</v>
      </c>
    </row>
    <row r="19" spans="1:21" ht="13.5" thickTop="1">
      <c r="E19" s="26"/>
      <c r="F19" s="30"/>
    </row>
    <row r="20" spans="1:21" ht="13.5" thickBot="1">
      <c r="A20" s="2" t="s">
        <v>6</v>
      </c>
      <c r="B20" s="2" t="s">
        <v>7</v>
      </c>
      <c r="C20" s="2" t="s">
        <v>8</v>
      </c>
      <c r="D20" s="2" t="s">
        <v>13</v>
      </c>
      <c r="E20" s="2" t="s">
        <v>9</v>
      </c>
      <c r="F20" s="2" t="s">
        <v>10</v>
      </c>
      <c r="G20" s="2" t="s">
        <v>11</v>
      </c>
      <c r="H20" s="5" t="s">
        <v>69</v>
      </c>
      <c r="I20" s="5" t="s">
        <v>70</v>
      </c>
      <c r="J20" s="5" t="s">
        <v>71</v>
      </c>
      <c r="K20" s="5" t="s">
        <v>72</v>
      </c>
      <c r="L20" s="5" t="s">
        <v>49</v>
      </c>
      <c r="M20" s="5" t="s">
        <v>26</v>
      </c>
      <c r="N20" s="5" t="s">
        <v>27</v>
      </c>
      <c r="O20" s="5" t="s">
        <v>23</v>
      </c>
      <c r="P20" s="4" t="s">
        <v>22</v>
      </c>
      <c r="Q20" s="2" t="s">
        <v>15</v>
      </c>
      <c r="U20" s="84" t="s">
        <v>73</v>
      </c>
    </row>
    <row r="21" spans="1:21" s="12" customFormat="1">
      <c r="A21" s="12" t="s">
        <v>36</v>
      </c>
      <c r="B21" s="13" t="s">
        <v>34</v>
      </c>
      <c r="C21" s="14">
        <v>51259.864800000003</v>
      </c>
      <c r="D21" s="14">
        <v>8.0000000000000004E-4</v>
      </c>
      <c r="E21" s="12">
        <f t="shared" ref="E21:E64" si="0">+(C21-C$7)/C$8</f>
        <v>0</v>
      </c>
      <c r="F21" s="12">
        <f t="shared" ref="F21:F65" si="1">ROUND(2*E21,0)/2</f>
        <v>0</v>
      </c>
      <c r="G21" s="12">
        <f t="shared" ref="G21:G36" si="2">+C21-(C$7+F21*C$8)</f>
        <v>0</v>
      </c>
      <c r="I21" s="12">
        <f t="shared" ref="I21:I30" si="3">+G21</f>
        <v>0</v>
      </c>
      <c r="Q21" s="15">
        <f t="shared" ref="Q21:Q64" si="4">+C21-15018.5</f>
        <v>36241.364800000003</v>
      </c>
    </row>
    <row r="22" spans="1:21" s="12" customFormat="1">
      <c r="A22" s="12" t="s">
        <v>36</v>
      </c>
      <c r="B22" s="13" t="s">
        <v>35</v>
      </c>
      <c r="C22" s="14">
        <v>51287.869100000004</v>
      </c>
      <c r="D22" s="14">
        <v>8.0000000000000004E-4</v>
      </c>
      <c r="E22" s="12">
        <f t="shared" si="0"/>
        <v>71.498454083340391</v>
      </c>
      <c r="F22" s="12">
        <f t="shared" si="1"/>
        <v>71.5</v>
      </c>
      <c r="G22" s="12">
        <f t="shared" si="2"/>
        <v>-6.0549999761860818E-4</v>
      </c>
      <c r="I22" s="12">
        <f t="shared" si="3"/>
        <v>-6.0549999761860818E-4</v>
      </c>
      <c r="Q22" s="15">
        <f t="shared" si="4"/>
        <v>36269.369100000004</v>
      </c>
    </row>
    <row r="23" spans="1:21" s="12" customFormat="1">
      <c r="A23" s="36" t="s">
        <v>87</v>
      </c>
      <c r="B23" s="25" t="s">
        <v>34</v>
      </c>
      <c r="C23" s="71">
        <v>52056.533499999998</v>
      </c>
      <c r="D23" s="71" t="s">
        <v>70</v>
      </c>
      <c r="E23" s="12">
        <f t="shared" si="0"/>
        <v>2033.9940818582525</v>
      </c>
      <c r="F23" s="12">
        <f t="shared" si="1"/>
        <v>2034</v>
      </c>
      <c r="G23" s="12">
        <f t="shared" si="2"/>
        <v>-2.3180000061984174E-3</v>
      </c>
      <c r="I23" s="12">
        <f t="shared" si="3"/>
        <v>-2.3180000061984174E-3</v>
      </c>
      <c r="Q23" s="15">
        <f t="shared" si="4"/>
        <v>37038.033499999998</v>
      </c>
      <c r="U23"/>
    </row>
    <row r="24" spans="1:21" s="12" customFormat="1">
      <c r="A24" s="36" t="s">
        <v>87</v>
      </c>
      <c r="B24" s="25" t="s">
        <v>34</v>
      </c>
      <c r="C24" s="71">
        <v>52058.490400000002</v>
      </c>
      <c r="D24" s="71" t="s">
        <v>70</v>
      </c>
      <c r="E24" s="12">
        <f t="shared" si="0"/>
        <v>2038.9902904689309</v>
      </c>
      <c r="F24" s="12">
        <f t="shared" si="1"/>
        <v>2039</v>
      </c>
      <c r="G24" s="12">
        <f t="shared" si="2"/>
        <v>-3.8029999996069819E-3</v>
      </c>
      <c r="I24" s="12">
        <f t="shared" si="3"/>
        <v>-3.8029999996069819E-3</v>
      </c>
      <c r="Q24" s="15">
        <f t="shared" si="4"/>
        <v>37039.990400000002</v>
      </c>
      <c r="U24"/>
    </row>
    <row r="25" spans="1:21" s="12" customFormat="1">
      <c r="A25" s="36" t="s">
        <v>87</v>
      </c>
      <c r="B25" s="25" t="s">
        <v>34</v>
      </c>
      <c r="C25" s="71">
        <v>52065.542600000001</v>
      </c>
      <c r="D25" s="71" t="s">
        <v>70</v>
      </c>
      <c r="E25" s="12">
        <f t="shared" si="0"/>
        <v>2056.9954324609248</v>
      </c>
      <c r="F25" s="12">
        <f t="shared" si="1"/>
        <v>2057</v>
      </c>
      <c r="G25" s="12">
        <f t="shared" si="2"/>
        <v>-1.7890000017359853E-3</v>
      </c>
      <c r="I25" s="12">
        <f t="shared" si="3"/>
        <v>-1.7890000017359853E-3</v>
      </c>
      <c r="Q25" s="15">
        <f t="shared" si="4"/>
        <v>37047.042600000001</v>
      </c>
      <c r="U25"/>
    </row>
    <row r="26" spans="1:21" s="12" customFormat="1">
      <c r="A26" s="36" t="s">
        <v>87</v>
      </c>
      <c r="B26" s="25" t="s">
        <v>34</v>
      </c>
      <c r="C26" s="71">
        <v>52073.377500000002</v>
      </c>
      <c r="D26" s="71" t="s">
        <v>70</v>
      </c>
      <c r="E26" s="12">
        <f t="shared" si="0"/>
        <v>2076.9989047097465</v>
      </c>
      <c r="F26" s="12">
        <f t="shared" si="1"/>
        <v>2077</v>
      </c>
      <c r="G26" s="12">
        <f t="shared" si="2"/>
        <v>-4.2899999971268699E-4</v>
      </c>
      <c r="I26" s="12">
        <f t="shared" si="3"/>
        <v>-4.2899999971268699E-4</v>
      </c>
      <c r="Q26" s="15">
        <f t="shared" si="4"/>
        <v>37054.877500000002</v>
      </c>
      <c r="U26"/>
    </row>
    <row r="27" spans="1:21" s="12" customFormat="1">
      <c r="A27" s="36" t="s">
        <v>87</v>
      </c>
      <c r="B27" s="25" t="s">
        <v>34</v>
      </c>
      <c r="C27" s="71">
        <v>52073.572399999997</v>
      </c>
      <c r="D27" s="71" t="s">
        <v>70</v>
      </c>
      <c r="E27" s="12">
        <f t="shared" si="0"/>
        <v>2077.4965086027373</v>
      </c>
      <c r="F27" s="12">
        <f t="shared" si="1"/>
        <v>2077.5</v>
      </c>
      <c r="G27" s="12">
        <f t="shared" si="2"/>
        <v>-1.3675000082002953E-3</v>
      </c>
      <c r="I27" s="12">
        <f t="shared" si="3"/>
        <v>-1.3675000082002953E-3</v>
      </c>
      <c r="Q27" s="15">
        <f t="shared" si="4"/>
        <v>37055.072399999997</v>
      </c>
      <c r="U27"/>
    </row>
    <row r="28" spans="1:21" s="12" customFormat="1">
      <c r="A28" s="36" t="s">
        <v>87</v>
      </c>
      <c r="B28" s="25" t="s">
        <v>34</v>
      </c>
      <c r="C28" s="71">
        <v>52075.53</v>
      </c>
      <c r="D28" s="71" t="s">
        <v>70</v>
      </c>
      <c r="E28" s="12">
        <f t="shared" si="0"/>
        <v>2082.4945044002989</v>
      </c>
      <c r="F28" s="12">
        <f t="shared" si="1"/>
        <v>2082.5</v>
      </c>
      <c r="G28" s="12">
        <f t="shared" si="2"/>
        <v>-2.1525000047404319E-3</v>
      </c>
      <c r="I28" s="12">
        <f t="shared" si="3"/>
        <v>-2.1525000047404319E-3</v>
      </c>
      <c r="Q28" s="15">
        <f t="shared" si="4"/>
        <v>37057.03</v>
      </c>
      <c r="U28"/>
    </row>
    <row r="29" spans="1:21" s="12" customFormat="1">
      <c r="A29" s="36" t="s">
        <v>87</v>
      </c>
      <c r="B29" s="25" t="s">
        <v>34</v>
      </c>
      <c r="C29" s="71">
        <v>52082.385300000002</v>
      </c>
      <c r="D29" s="71" t="s">
        <v>70</v>
      </c>
      <c r="E29" s="12">
        <f t="shared" si="0"/>
        <v>2099.9969362510406</v>
      </c>
      <c r="F29" s="12">
        <f t="shared" si="1"/>
        <v>2100</v>
      </c>
      <c r="G29" s="12">
        <f t="shared" si="2"/>
        <v>-1.1999999987892807E-3</v>
      </c>
      <c r="I29" s="12">
        <f t="shared" si="3"/>
        <v>-1.1999999987892807E-3</v>
      </c>
      <c r="Q29" s="15">
        <f t="shared" si="4"/>
        <v>37063.885300000002</v>
      </c>
      <c r="U29"/>
    </row>
    <row r="30" spans="1:21">
      <c r="A30" s="36" t="s">
        <v>109</v>
      </c>
      <c r="B30" s="25" t="s">
        <v>34</v>
      </c>
      <c r="C30" s="71">
        <v>52411.393900000003</v>
      </c>
      <c r="D30" s="71" t="s">
        <v>70</v>
      </c>
      <c r="E30" s="12">
        <f t="shared" si="0"/>
        <v>2939.9967320011124</v>
      </c>
      <c r="F30" s="12">
        <f t="shared" si="1"/>
        <v>2940</v>
      </c>
      <c r="G30" s="12">
        <f t="shared" si="2"/>
        <v>-1.2799999967683107E-3</v>
      </c>
      <c r="H30" s="12"/>
      <c r="I30" s="12">
        <f t="shared" si="3"/>
        <v>-1.2799999967683107E-3</v>
      </c>
      <c r="J30" s="12"/>
      <c r="K30" s="12"/>
      <c r="L30" s="12"/>
      <c r="M30" s="12"/>
      <c r="N30" s="12"/>
      <c r="O30" s="12"/>
      <c r="P30" s="12"/>
      <c r="Q30" s="15">
        <f t="shared" si="4"/>
        <v>37392.893900000003</v>
      </c>
    </row>
    <row r="31" spans="1:21">
      <c r="A31" s="16" t="s">
        <v>39</v>
      </c>
      <c r="B31" s="13" t="s">
        <v>35</v>
      </c>
      <c r="C31" s="14">
        <v>52764.488499999999</v>
      </c>
      <c r="D31" s="14">
        <v>5.0000000000000001E-4</v>
      </c>
      <c r="E31" s="12">
        <f t="shared" si="0"/>
        <v>3841.4910755545934</v>
      </c>
      <c r="F31" s="12">
        <f t="shared" si="1"/>
        <v>3841.5</v>
      </c>
      <c r="G31" s="12">
        <f t="shared" si="2"/>
        <v>-3.4955000010086223E-3</v>
      </c>
      <c r="H31" s="12"/>
      <c r="I31" s="12"/>
      <c r="J31" s="12"/>
      <c r="K31" s="12">
        <f>G31</f>
        <v>-3.4955000010086223E-3</v>
      </c>
      <c r="L31" s="12"/>
      <c r="M31" s="12"/>
      <c r="N31" s="12"/>
      <c r="O31" s="12"/>
      <c r="P31" s="12"/>
      <c r="Q31" s="15">
        <f t="shared" si="4"/>
        <v>37745.988499999999</v>
      </c>
      <c r="U31" s="12"/>
    </row>
    <row r="32" spans="1:21">
      <c r="A32" s="17" t="s">
        <v>29</v>
      </c>
      <c r="B32" s="18"/>
      <c r="C32" s="14">
        <v>53143.434600000001</v>
      </c>
      <c r="D32" s="14">
        <v>2.0000000000000001E-4</v>
      </c>
      <c r="E32" s="12">
        <f t="shared" si="0"/>
        <v>4808.9875075636237</v>
      </c>
      <c r="F32" s="12">
        <f t="shared" si="1"/>
        <v>4809</v>
      </c>
      <c r="G32" s="12">
        <f t="shared" si="2"/>
        <v>-4.8930000048130751E-3</v>
      </c>
      <c r="H32" s="12"/>
      <c r="I32" s="12"/>
      <c r="J32" s="12">
        <f>G32</f>
        <v>-4.8930000048130751E-3</v>
      </c>
      <c r="K32" s="12"/>
      <c r="L32" s="12"/>
      <c r="M32" s="12"/>
      <c r="N32" s="12"/>
      <c r="O32" s="12"/>
      <c r="P32" s="12"/>
      <c r="Q32" s="15">
        <f t="shared" si="4"/>
        <v>38124.934600000001</v>
      </c>
      <c r="U32" s="12"/>
    </row>
    <row r="33" spans="1:21">
      <c r="A33" s="16" t="s">
        <v>40</v>
      </c>
      <c r="B33" s="13" t="s">
        <v>35</v>
      </c>
      <c r="C33" s="14">
        <v>53216.483800000002</v>
      </c>
      <c r="D33" s="14">
        <v>8.0000000000000004E-4</v>
      </c>
      <c r="E33" s="12">
        <f t="shared" si="0"/>
        <v>4995.4911827858132</v>
      </c>
      <c r="F33" s="12">
        <f t="shared" si="1"/>
        <v>4995.5</v>
      </c>
      <c r="G33" s="12">
        <f t="shared" si="2"/>
        <v>-3.4535000013420358E-3</v>
      </c>
      <c r="H33" s="12"/>
      <c r="I33" s="12"/>
      <c r="J33" s="12"/>
      <c r="K33" s="12">
        <f>G33</f>
        <v>-3.4535000013420358E-3</v>
      </c>
      <c r="L33" s="12"/>
      <c r="M33" s="12"/>
      <c r="N33" s="12"/>
      <c r="O33" s="12"/>
      <c r="P33" s="12"/>
      <c r="Q33" s="15">
        <f t="shared" si="4"/>
        <v>38197.983800000002</v>
      </c>
      <c r="U33" s="12"/>
    </row>
    <row r="34" spans="1:21">
      <c r="A34" s="17" t="s">
        <v>29</v>
      </c>
      <c r="B34" s="18"/>
      <c r="C34" s="14">
        <v>53502.408600000002</v>
      </c>
      <c r="D34" s="14">
        <v>5.9999999999999995E-4</v>
      </c>
      <c r="E34" s="12">
        <f t="shared" si="0"/>
        <v>5725.4926891290515</v>
      </c>
      <c r="F34" s="12">
        <f t="shared" si="1"/>
        <v>5725.5</v>
      </c>
      <c r="G34" s="12">
        <f t="shared" si="2"/>
        <v>-2.8634999980567954E-3</v>
      </c>
      <c r="H34" s="12"/>
      <c r="I34" s="12"/>
      <c r="J34" s="12">
        <f>G34</f>
        <v>-2.8634999980567954E-3</v>
      </c>
      <c r="K34" s="12"/>
      <c r="L34" s="12"/>
      <c r="M34" s="12"/>
      <c r="N34" s="12"/>
      <c r="O34" s="12"/>
      <c r="P34" s="12"/>
      <c r="Q34" s="15">
        <f t="shared" si="4"/>
        <v>38483.908600000002</v>
      </c>
      <c r="U34" s="12"/>
    </row>
    <row r="35" spans="1:21">
      <c r="A35" s="16" t="s">
        <v>38</v>
      </c>
      <c r="B35" s="18"/>
      <c r="C35" s="14">
        <v>53565.468399999998</v>
      </c>
      <c r="D35" s="14">
        <v>6.9999999999999999E-4</v>
      </c>
      <c r="E35" s="12">
        <f t="shared" si="0"/>
        <v>5886.4921861635858</v>
      </c>
      <c r="F35" s="12">
        <f t="shared" si="1"/>
        <v>5886.5</v>
      </c>
      <c r="G35" s="12">
        <f t="shared" si="2"/>
        <v>-3.0605000065406784E-3</v>
      </c>
      <c r="H35" s="12"/>
      <c r="I35" s="12"/>
      <c r="J35" s="12">
        <f>G35</f>
        <v>-3.0605000065406784E-3</v>
      </c>
      <c r="K35" s="12"/>
      <c r="L35" s="12"/>
      <c r="M35" s="12"/>
      <c r="N35" s="12"/>
      <c r="O35" s="12"/>
      <c r="P35" s="12"/>
      <c r="Q35" s="15">
        <f t="shared" si="4"/>
        <v>38546.968399999998</v>
      </c>
      <c r="U35" s="12"/>
    </row>
    <row r="36" spans="1:21">
      <c r="A36" s="16" t="s">
        <v>41</v>
      </c>
      <c r="B36" s="13" t="s">
        <v>35</v>
      </c>
      <c r="C36" s="14">
        <v>53614.428899999999</v>
      </c>
      <c r="D36" s="14">
        <v>5.9999999999999995E-4</v>
      </c>
      <c r="E36" s="12">
        <f t="shared" si="0"/>
        <v>6011.4944201472026</v>
      </c>
      <c r="F36" s="12">
        <f t="shared" si="1"/>
        <v>6011.5</v>
      </c>
      <c r="G36" s="12">
        <f t="shared" si="2"/>
        <v>-2.1855000013601966E-3</v>
      </c>
      <c r="H36" s="12"/>
      <c r="I36" s="12"/>
      <c r="J36" s="12">
        <f>G36</f>
        <v>-2.1855000013601966E-3</v>
      </c>
      <c r="K36" s="12"/>
      <c r="L36" s="12"/>
      <c r="M36" s="12"/>
      <c r="N36" s="12"/>
      <c r="O36" s="12"/>
      <c r="P36" s="12"/>
      <c r="Q36" s="15">
        <f t="shared" si="4"/>
        <v>38595.928899999999</v>
      </c>
      <c r="U36" s="12"/>
    </row>
    <row r="37" spans="1:21">
      <c r="A37" s="16" t="s">
        <v>41</v>
      </c>
      <c r="B37" s="13" t="s">
        <v>34</v>
      </c>
      <c r="C37" s="14">
        <v>53917.388899999998</v>
      </c>
      <c r="D37" s="14">
        <v>8.9999999999999998E-4</v>
      </c>
      <c r="E37" s="12">
        <f t="shared" si="0"/>
        <v>6784.9889066756414</v>
      </c>
      <c r="F37" s="12">
        <f t="shared" si="1"/>
        <v>6785</v>
      </c>
      <c r="G37" s="12">
        <f t="shared" ref="G37:G53" si="5">+C37-(C$7+F37*C$8)</f>
        <v>-4.3450000011944212E-3</v>
      </c>
      <c r="H37" s="12"/>
      <c r="I37" s="12"/>
      <c r="J37" s="12">
        <f>G37</f>
        <v>-4.3450000011944212E-3</v>
      </c>
      <c r="K37" s="12"/>
      <c r="L37" s="12"/>
      <c r="M37" s="12"/>
      <c r="N37" s="12"/>
      <c r="O37" s="12"/>
      <c r="P37" s="12"/>
      <c r="Q37" s="15">
        <f t="shared" si="4"/>
        <v>38898.888899999998</v>
      </c>
      <c r="U37" s="12"/>
    </row>
    <row r="38" spans="1:21">
      <c r="A38" s="39" t="s">
        <v>48</v>
      </c>
      <c r="B38" s="13" t="s">
        <v>35</v>
      </c>
      <c r="C38" s="14">
        <v>54210.559099999999</v>
      </c>
      <c r="D38" s="14">
        <v>2.0000000000000001E-4</v>
      </c>
      <c r="E38" s="12">
        <f t="shared" si="0"/>
        <v>7533.4888185928603</v>
      </c>
      <c r="F38" s="12">
        <f t="shared" si="1"/>
        <v>7533.5</v>
      </c>
      <c r="G38" s="12">
        <f t="shared" si="5"/>
        <v>-4.3795000019599684E-3</v>
      </c>
      <c r="H38" s="12"/>
      <c r="I38" s="12"/>
      <c r="J38" s="12"/>
      <c r="K38" s="12">
        <f>G38</f>
        <v>-4.3795000019599684E-3</v>
      </c>
      <c r="L38" s="12"/>
      <c r="M38" s="12"/>
      <c r="N38" s="12"/>
      <c r="O38" s="12"/>
      <c r="P38" s="12"/>
      <c r="Q38" s="15">
        <f t="shared" si="4"/>
        <v>39192.059099999999</v>
      </c>
      <c r="U38" s="12"/>
    </row>
    <row r="39" spans="1:21">
      <c r="A39" s="40" t="s">
        <v>52</v>
      </c>
      <c r="B39" s="13"/>
      <c r="C39" s="14">
        <v>54547.987500000003</v>
      </c>
      <c r="D39" s="14">
        <v>2.0000000000000001E-4</v>
      </c>
      <c r="E39" s="12">
        <f t="shared" si="0"/>
        <v>8394.9854088955944</v>
      </c>
      <c r="F39" s="12">
        <f t="shared" si="1"/>
        <v>8395</v>
      </c>
      <c r="G39" s="12">
        <f t="shared" si="5"/>
        <v>-5.7149999993271194E-3</v>
      </c>
      <c r="H39" s="12"/>
      <c r="J39" s="12"/>
      <c r="L39" s="12">
        <f>G39</f>
        <v>-5.7149999993271194E-3</v>
      </c>
      <c r="M39" s="12"/>
      <c r="N39" s="12"/>
      <c r="O39" s="12"/>
      <c r="P39" s="12"/>
      <c r="Q39" s="15">
        <f t="shared" si="4"/>
        <v>39529.487500000003</v>
      </c>
      <c r="U39" s="12"/>
    </row>
    <row r="40" spans="1:21">
      <c r="A40" s="14" t="s">
        <v>51</v>
      </c>
      <c r="B40" s="13" t="s">
        <v>35</v>
      </c>
      <c r="C40" s="14">
        <v>54697.412700000001</v>
      </c>
      <c r="D40" s="14">
        <v>6.9999999999999999E-4</v>
      </c>
      <c r="E40" s="12">
        <f t="shared" si="0"/>
        <v>8776.4864926967821</v>
      </c>
      <c r="F40" s="12">
        <f t="shared" si="1"/>
        <v>8776.5</v>
      </c>
      <c r="G40" s="12">
        <f t="shared" si="5"/>
        <v>-5.2905000047758222E-3</v>
      </c>
      <c r="H40" s="12"/>
      <c r="I40" s="12"/>
      <c r="J40" s="12"/>
      <c r="K40" s="12">
        <f>G40</f>
        <v>-5.2905000047758222E-3</v>
      </c>
      <c r="L40" s="12"/>
      <c r="M40" s="12"/>
      <c r="N40" s="12"/>
      <c r="O40" s="12"/>
      <c r="P40" s="12"/>
      <c r="Q40" s="15">
        <f t="shared" si="4"/>
        <v>39678.912700000001</v>
      </c>
      <c r="U40" s="12"/>
    </row>
    <row r="41" spans="1:21">
      <c r="A41" s="41" t="s">
        <v>54</v>
      </c>
      <c r="B41" s="13"/>
      <c r="C41" s="14">
        <v>54951.805800000002</v>
      </c>
      <c r="D41" s="14">
        <v>2.9999999999999997E-4</v>
      </c>
      <c r="E41" s="12">
        <f t="shared" si="0"/>
        <v>9425.9836548993153</v>
      </c>
      <c r="F41" s="12">
        <f t="shared" si="1"/>
        <v>9426</v>
      </c>
      <c r="G41" s="12">
        <f t="shared" si="5"/>
        <v>-6.4019999990705401E-3</v>
      </c>
      <c r="H41" s="12"/>
      <c r="J41" s="12"/>
      <c r="L41" s="12">
        <f>G41</f>
        <v>-6.4019999990705401E-3</v>
      </c>
      <c r="M41" s="12"/>
      <c r="N41" s="12"/>
      <c r="O41" s="12"/>
      <c r="P41" s="12"/>
      <c r="Q41" s="15">
        <f t="shared" si="4"/>
        <v>39933.305800000002</v>
      </c>
      <c r="U41" s="12"/>
    </row>
    <row r="42" spans="1:21">
      <c r="A42" s="14" t="s">
        <v>53</v>
      </c>
      <c r="B42" s="13" t="s">
        <v>35</v>
      </c>
      <c r="C42" s="14">
        <v>54990.777199999997</v>
      </c>
      <c r="D42" s="14">
        <v>8.9999999999999998E-4</v>
      </c>
      <c r="E42" s="12">
        <f t="shared" si="0"/>
        <v>9525.4824766325164</v>
      </c>
      <c r="F42" s="12">
        <f t="shared" si="1"/>
        <v>9525.5</v>
      </c>
      <c r="G42" s="12">
        <f t="shared" si="5"/>
        <v>-6.8635000061476603E-3</v>
      </c>
      <c r="H42" s="12"/>
      <c r="I42" s="12"/>
      <c r="J42" s="12"/>
      <c r="K42" s="12">
        <f t="shared" ref="K42:K48" si="6">G42</f>
        <v>-6.8635000061476603E-3</v>
      </c>
      <c r="L42" s="12"/>
      <c r="M42" s="12"/>
      <c r="N42" s="12"/>
      <c r="O42" s="12"/>
      <c r="P42" s="12"/>
      <c r="Q42" s="15">
        <f t="shared" si="4"/>
        <v>39972.277199999997</v>
      </c>
      <c r="U42" s="12"/>
    </row>
    <row r="43" spans="1:21">
      <c r="A43" s="75" t="s">
        <v>55</v>
      </c>
      <c r="B43" s="76" t="s">
        <v>35</v>
      </c>
      <c r="C43" s="75">
        <v>55049.529000000002</v>
      </c>
      <c r="D43" s="75">
        <v>2E-3</v>
      </c>
      <c r="E43" s="12">
        <f t="shared" si="0"/>
        <v>9675.4831149135625</v>
      </c>
      <c r="F43" s="12">
        <f t="shared" si="1"/>
        <v>9675.5</v>
      </c>
      <c r="G43" s="12">
        <f t="shared" si="5"/>
        <v>-6.6135000015492551E-3</v>
      </c>
      <c r="H43" s="12"/>
      <c r="I43" s="12"/>
      <c r="J43" s="12"/>
      <c r="K43" s="12">
        <f t="shared" si="6"/>
        <v>-6.6135000015492551E-3</v>
      </c>
      <c r="L43" s="12"/>
      <c r="M43" s="12"/>
      <c r="N43" s="12"/>
      <c r="O43" s="12"/>
      <c r="P43" s="12"/>
      <c r="Q43" s="15">
        <f t="shared" si="4"/>
        <v>40031.029000000002</v>
      </c>
      <c r="U43" s="12"/>
    </row>
    <row r="44" spans="1:21">
      <c r="A44" s="75" t="s">
        <v>56</v>
      </c>
      <c r="B44" s="76" t="s">
        <v>34</v>
      </c>
      <c r="C44" s="75">
        <v>55311.7572</v>
      </c>
      <c r="D44" s="75">
        <v>5.0000000000000001E-4</v>
      </c>
      <c r="E44" s="12">
        <f t="shared" si="0"/>
        <v>10344.984259989729</v>
      </c>
      <c r="F44" s="12">
        <f t="shared" si="1"/>
        <v>10345</v>
      </c>
      <c r="G44" s="12">
        <f t="shared" si="5"/>
        <v>-6.1650000061490573E-3</v>
      </c>
      <c r="H44" s="12"/>
      <c r="I44" s="12"/>
      <c r="J44" s="12"/>
      <c r="K44" s="12">
        <f t="shared" si="6"/>
        <v>-6.1650000061490573E-3</v>
      </c>
      <c r="L44" s="12"/>
      <c r="M44" s="12"/>
      <c r="N44" s="12"/>
      <c r="O44" s="12"/>
      <c r="P44" s="12"/>
      <c r="Q44" s="15">
        <f t="shared" si="4"/>
        <v>40293.2572</v>
      </c>
      <c r="U44" s="12"/>
    </row>
    <row r="45" spans="1:21">
      <c r="A45" s="77" t="s">
        <v>62</v>
      </c>
      <c r="B45" s="78" t="s">
        <v>35</v>
      </c>
      <c r="C45" s="79">
        <v>55627.64559</v>
      </c>
      <c r="D45" s="79">
        <v>1E-4</v>
      </c>
      <c r="E45" s="12">
        <f t="shared" si="0"/>
        <v>11151.486530993643</v>
      </c>
      <c r="F45" s="12">
        <f t="shared" si="1"/>
        <v>11151.5</v>
      </c>
      <c r="G45" s="12">
        <f t="shared" si="5"/>
        <v>-5.2755000069737434E-3</v>
      </c>
      <c r="H45" s="12"/>
      <c r="J45" s="12"/>
      <c r="K45" s="12">
        <f t="shared" si="6"/>
        <v>-5.2755000069737434E-3</v>
      </c>
      <c r="L45" s="12"/>
      <c r="M45" s="12"/>
      <c r="N45" s="12"/>
      <c r="O45" s="12"/>
      <c r="P45" s="12"/>
      <c r="Q45" s="15">
        <f t="shared" si="4"/>
        <v>40609.14559</v>
      </c>
    </row>
    <row r="46" spans="1:21">
      <c r="A46" s="79" t="s">
        <v>65</v>
      </c>
      <c r="B46" s="78"/>
      <c r="C46" s="79">
        <v>55627.645680000001</v>
      </c>
      <c r="D46" s="79" t="s">
        <v>66</v>
      </c>
      <c r="E46" s="12">
        <f t="shared" si="0"/>
        <v>11151.486760774818</v>
      </c>
      <c r="F46" s="12">
        <f t="shared" si="1"/>
        <v>11151.5</v>
      </c>
      <c r="G46" s="12">
        <f t="shared" si="5"/>
        <v>-5.1855000056093559E-3</v>
      </c>
      <c r="H46" s="12"/>
      <c r="J46" s="12"/>
      <c r="K46" s="12">
        <f t="shared" si="6"/>
        <v>-5.1855000056093559E-3</v>
      </c>
      <c r="L46" s="12"/>
      <c r="M46" s="12"/>
      <c r="N46" s="12"/>
      <c r="O46" s="12"/>
      <c r="P46" s="12"/>
      <c r="Q46" s="15">
        <f t="shared" si="4"/>
        <v>40609.145680000001</v>
      </c>
    </row>
    <row r="47" spans="1:21">
      <c r="A47" s="77" t="s">
        <v>62</v>
      </c>
      <c r="B47" s="78" t="s">
        <v>34</v>
      </c>
      <c r="C47" s="79">
        <v>55670.532789999997</v>
      </c>
      <c r="D47" s="79">
        <v>2.0000000000000001E-4</v>
      </c>
      <c r="E47" s="12">
        <f t="shared" si="0"/>
        <v>11260.982876196444</v>
      </c>
      <c r="F47" s="12">
        <f t="shared" si="1"/>
        <v>11261</v>
      </c>
      <c r="G47" s="12">
        <f t="shared" si="5"/>
        <v>-6.7070000077364966E-3</v>
      </c>
      <c r="H47" s="12"/>
      <c r="J47" s="12"/>
      <c r="K47" s="12">
        <f t="shared" si="6"/>
        <v>-6.7070000077364966E-3</v>
      </c>
      <c r="L47" s="12"/>
      <c r="M47" s="12"/>
      <c r="N47" s="12"/>
      <c r="O47" s="12"/>
      <c r="P47" s="12"/>
      <c r="Q47" s="15">
        <f t="shared" si="4"/>
        <v>40652.032789999997</v>
      </c>
    </row>
    <row r="48" spans="1:21">
      <c r="A48" s="75" t="s">
        <v>59</v>
      </c>
      <c r="B48" s="76" t="s">
        <v>34</v>
      </c>
      <c r="C48" s="75">
        <v>55672.882299999997</v>
      </c>
      <c r="D48" s="75">
        <v>1.1000000000000001E-3</v>
      </c>
      <c r="E48" s="12">
        <f t="shared" si="0"/>
        <v>11266.981466871925</v>
      </c>
      <c r="F48" s="12">
        <f t="shared" si="1"/>
        <v>11267</v>
      </c>
      <c r="G48" s="12">
        <f t="shared" si="5"/>
        <v>-7.2590000054333359E-3</v>
      </c>
      <c r="H48" s="12"/>
      <c r="I48" s="12"/>
      <c r="J48" s="12"/>
      <c r="K48" s="12">
        <f t="shared" si="6"/>
        <v>-7.2590000054333359E-3</v>
      </c>
      <c r="L48" s="12"/>
      <c r="M48" s="12"/>
      <c r="N48" s="12"/>
      <c r="O48" s="12"/>
      <c r="P48" s="12"/>
      <c r="Q48" s="15">
        <f t="shared" si="4"/>
        <v>40654.382299999997</v>
      </c>
      <c r="U48" s="12"/>
    </row>
    <row r="49" spans="1:21">
      <c r="A49" s="75" t="s">
        <v>60</v>
      </c>
      <c r="B49" s="76" t="s">
        <v>34</v>
      </c>
      <c r="C49" s="75">
        <v>55707.55</v>
      </c>
      <c r="D49" s="75">
        <v>3.0000000000000001E-3</v>
      </c>
      <c r="E49" s="12">
        <f t="shared" si="0"/>
        <v>11355.492408285398</v>
      </c>
      <c r="F49" s="12">
        <f t="shared" si="1"/>
        <v>11355.5</v>
      </c>
      <c r="G49" s="12">
        <f t="shared" si="5"/>
        <v>-2.9734999989159405E-3</v>
      </c>
      <c r="H49" s="12"/>
      <c r="I49" s="12"/>
      <c r="J49" s="12">
        <f>G49</f>
        <v>-2.9734999989159405E-3</v>
      </c>
      <c r="L49" s="12"/>
      <c r="M49" s="12"/>
      <c r="N49" s="12"/>
      <c r="O49" s="12"/>
      <c r="P49" s="12"/>
      <c r="Q49" s="15">
        <f t="shared" si="4"/>
        <v>40689.050000000003</v>
      </c>
      <c r="U49" s="12"/>
    </row>
    <row r="50" spans="1:21">
      <c r="A50" s="77" t="s">
        <v>62</v>
      </c>
      <c r="B50" s="78" t="s">
        <v>34</v>
      </c>
      <c r="C50" s="79">
        <v>55993.66936</v>
      </c>
      <c r="D50" s="79">
        <v>2.0000000000000001E-4</v>
      </c>
      <c r="E50" s="12">
        <f t="shared" si="0"/>
        <v>12085.990650459427</v>
      </c>
      <c r="F50" s="12">
        <f t="shared" si="1"/>
        <v>12086</v>
      </c>
      <c r="G50" s="12">
        <f t="shared" si="5"/>
        <v>-3.6620000028051436E-3</v>
      </c>
      <c r="H50" s="12"/>
      <c r="J50" s="12"/>
      <c r="K50" s="12">
        <f>G50</f>
        <v>-3.6620000028051436E-3</v>
      </c>
      <c r="L50" s="12"/>
      <c r="M50" s="12"/>
      <c r="N50" s="12"/>
      <c r="O50" s="12">
        <f ca="1">+C$11+C$12*$F50</f>
        <v>-2.7649982114446824E-3</v>
      </c>
      <c r="P50" s="12"/>
      <c r="Q50" s="15">
        <f t="shared" si="4"/>
        <v>40975.16936</v>
      </c>
    </row>
    <row r="51" spans="1:21">
      <c r="A51" s="79" t="s">
        <v>61</v>
      </c>
      <c r="B51" s="78" t="s">
        <v>35</v>
      </c>
      <c r="C51" s="79">
        <v>56051.837399999997</v>
      </c>
      <c r="D51" s="79">
        <v>1.2999999999999999E-3</v>
      </c>
      <c r="E51" s="12">
        <f t="shared" si="0"/>
        <v>12234.500876998123</v>
      </c>
      <c r="F51" s="12">
        <f t="shared" si="1"/>
        <v>12234.5</v>
      </c>
      <c r="G51" s="12">
        <f t="shared" si="5"/>
        <v>3.4349999623373151E-4</v>
      </c>
      <c r="H51" s="12"/>
      <c r="I51" s="12"/>
      <c r="J51" s="12"/>
      <c r="K51" s="12">
        <f>G51</f>
        <v>3.4349999623373151E-4</v>
      </c>
      <c r="L51" s="12"/>
      <c r="M51" s="12"/>
      <c r="N51" s="12"/>
      <c r="O51" s="12">
        <f ca="1">+C$11+C$12*$F51</f>
        <v>-2.4772209159672973E-3</v>
      </c>
      <c r="P51" s="12"/>
      <c r="Q51" s="15">
        <f t="shared" si="4"/>
        <v>41033.337399999997</v>
      </c>
      <c r="U51" s="12"/>
    </row>
    <row r="52" spans="1:21">
      <c r="A52" s="77" t="s">
        <v>63</v>
      </c>
      <c r="B52" s="78" t="s">
        <v>35</v>
      </c>
      <c r="C52" s="79">
        <v>56058.495300000002</v>
      </c>
      <c r="D52" s="79">
        <v>2.5000000000000001E-3</v>
      </c>
      <c r="E52" s="12">
        <f t="shared" si="0"/>
        <v>12251.499322145542</v>
      </c>
      <c r="F52" s="12">
        <f t="shared" si="1"/>
        <v>12251.5</v>
      </c>
      <c r="G52" s="12">
        <f t="shared" si="5"/>
        <v>-2.6549999893177301E-4</v>
      </c>
      <c r="H52" s="12"/>
      <c r="I52" s="12"/>
      <c r="J52" s="12">
        <f>G52</f>
        <v>-2.6549999893177301E-4</v>
      </c>
      <c r="L52" s="12"/>
      <c r="M52" s="12"/>
      <c r="N52" s="12"/>
      <c r="O52" s="12">
        <f ca="1">+C$11+C$12*$F52</f>
        <v>-2.4442767137914344E-3</v>
      </c>
      <c r="P52" s="12"/>
      <c r="Q52" s="15">
        <f t="shared" si="4"/>
        <v>41039.995300000002</v>
      </c>
      <c r="U52" s="12"/>
    </row>
    <row r="53" spans="1:21">
      <c r="A53" s="77" t="s">
        <v>62</v>
      </c>
      <c r="B53" s="78" t="s">
        <v>35</v>
      </c>
      <c r="C53" s="79">
        <v>56074.552539999997</v>
      </c>
      <c r="D53" s="79">
        <v>1E-4</v>
      </c>
      <c r="E53" s="12">
        <f t="shared" si="0"/>
        <v>12292.495449056223</v>
      </c>
      <c r="F53" s="12">
        <f t="shared" si="1"/>
        <v>12292.5</v>
      </c>
      <c r="G53" s="12">
        <f t="shared" si="5"/>
        <v>-1.7825000031734817E-3</v>
      </c>
      <c r="H53" s="12"/>
      <c r="J53" s="12"/>
      <c r="K53" s="12">
        <f>G53</f>
        <v>-1.7825000031734817E-3</v>
      </c>
      <c r="L53" s="12"/>
      <c r="M53" s="12"/>
      <c r="N53" s="12"/>
      <c r="O53" s="12">
        <f ca="1">+C$11+C$12*$F53</f>
        <v>-2.3648230497202369E-3</v>
      </c>
      <c r="P53" s="12"/>
      <c r="Q53" s="15">
        <f t="shared" si="4"/>
        <v>41056.052539999997</v>
      </c>
    </row>
    <row r="54" spans="1:21">
      <c r="A54" s="77" t="s">
        <v>62</v>
      </c>
      <c r="B54" s="78" t="s">
        <v>34</v>
      </c>
      <c r="C54" s="79">
        <v>56404.532930000001</v>
      </c>
      <c r="D54" s="79">
        <v>1E-4</v>
      </c>
      <c r="E54" s="12">
        <f t="shared" si="0"/>
        <v>13134.976345304927</v>
      </c>
      <c r="F54" s="12">
        <f t="shared" si="1"/>
        <v>13135</v>
      </c>
      <c r="H54" s="12"/>
      <c r="J54" s="12"/>
      <c r="K54" s="12"/>
      <c r="L54" s="12"/>
      <c r="M54" s="12"/>
      <c r="N54" s="12"/>
      <c r="O54" s="12">
        <f t="shared" ref="O54:O64" ca="1" si="7">+C$11+C$12*$F54</f>
        <v>-7.3214714776941373E-4</v>
      </c>
      <c r="P54" s="12"/>
      <c r="Q54" s="15">
        <f t="shared" si="4"/>
        <v>41386.032930000001</v>
      </c>
      <c r="U54" s="12">
        <f>+C54-(C$7+F54*C$8)</f>
        <v>-9.2650000005960464E-3</v>
      </c>
    </row>
    <row r="55" spans="1:21">
      <c r="A55" s="79" t="s">
        <v>65</v>
      </c>
      <c r="B55" s="78"/>
      <c r="C55" s="79">
        <v>56404.53989</v>
      </c>
      <c r="D55" s="79">
        <v>1.3999999999999999E-4</v>
      </c>
      <c r="E55" s="12">
        <f t="shared" si="0"/>
        <v>13134.994115048872</v>
      </c>
      <c r="F55" s="12">
        <f t="shared" si="1"/>
        <v>13135</v>
      </c>
      <c r="G55" s="12">
        <f t="shared" ref="G55:G62" si="8">+C55-(C$7+F55*C$8)</f>
        <v>-2.3050000017974526E-3</v>
      </c>
      <c r="H55" s="12"/>
      <c r="J55" s="12"/>
      <c r="K55" s="12">
        <f t="shared" ref="K55:K60" si="9">G55</f>
        <v>-2.3050000017974526E-3</v>
      </c>
      <c r="L55" s="12"/>
      <c r="M55" s="12"/>
      <c r="N55" s="12"/>
      <c r="O55" s="12">
        <f t="shared" ca="1" si="7"/>
        <v>-7.3214714776941373E-4</v>
      </c>
      <c r="P55" s="12"/>
      <c r="Q55" s="15">
        <f t="shared" si="4"/>
        <v>41386.03989</v>
      </c>
    </row>
    <row r="56" spans="1:21">
      <c r="A56" s="46" t="s">
        <v>67</v>
      </c>
      <c r="B56" s="47" t="s">
        <v>35</v>
      </c>
      <c r="C56" s="48">
        <v>56456.439380000003</v>
      </c>
      <c r="D56" s="46">
        <v>1E-4</v>
      </c>
      <c r="E56" s="12">
        <f t="shared" si="0"/>
        <v>13267.499955320329</v>
      </c>
      <c r="F56" s="12">
        <f t="shared" si="1"/>
        <v>13267.5</v>
      </c>
      <c r="G56" s="12">
        <f t="shared" si="8"/>
        <v>-1.7500002286396921E-5</v>
      </c>
      <c r="H56" s="12"/>
      <c r="J56" s="12"/>
      <c r="K56" s="12">
        <f t="shared" si="9"/>
        <v>-1.7500002286396921E-5</v>
      </c>
      <c r="L56" s="12"/>
      <c r="M56" s="12"/>
      <c r="N56" s="12"/>
      <c r="O56" s="12">
        <f t="shared" ca="1" si="7"/>
        <v>-4.7537616022225171E-4</v>
      </c>
      <c r="P56" s="12"/>
      <c r="Q56" s="15">
        <f t="shared" si="4"/>
        <v>41437.939380000003</v>
      </c>
    </row>
    <row r="57" spans="1:21">
      <c r="A57" s="46" t="s">
        <v>67</v>
      </c>
      <c r="B57" s="47" t="s">
        <v>35</v>
      </c>
      <c r="C57" s="48">
        <v>56750.590940000002</v>
      </c>
      <c r="D57" s="46">
        <v>2.0000000000000001E-4</v>
      </c>
      <c r="E57" s="12">
        <f t="shared" si="0"/>
        <v>14018.505401134094</v>
      </c>
      <c r="F57" s="12">
        <f t="shared" si="1"/>
        <v>14018.5</v>
      </c>
      <c r="G57" s="12">
        <f t="shared" si="8"/>
        <v>2.1154999994905666E-3</v>
      </c>
      <c r="H57" s="12"/>
      <c r="J57" s="12"/>
      <c r="K57" s="12">
        <f t="shared" si="9"/>
        <v>2.1154999994905666E-3</v>
      </c>
      <c r="L57" s="12"/>
      <c r="M57" s="12"/>
      <c r="N57" s="12"/>
      <c r="O57" s="12">
        <f t="shared" ca="1" si="7"/>
        <v>9.7998241825260693E-4</v>
      </c>
      <c r="P57" s="12"/>
      <c r="Q57" s="15">
        <f t="shared" si="4"/>
        <v>41732.090940000002</v>
      </c>
    </row>
    <row r="58" spans="1:21">
      <c r="A58" s="46" t="s">
        <v>67</v>
      </c>
      <c r="B58" s="47" t="s">
        <v>34</v>
      </c>
      <c r="C58" s="48">
        <v>56851.445939999998</v>
      </c>
      <c r="D58" s="46">
        <v>2.0000000000000001E-4</v>
      </c>
      <c r="E58" s="12">
        <f t="shared" si="0"/>
        <v>14276.000735299736</v>
      </c>
      <c r="F58" s="12">
        <f t="shared" si="1"/>
        <v>14276</v>
      </c>
      <c r="G58" s="12">
        <f t="shared" si="8"/>
        <v>2.8799999563489109E-4</v>
      </c>
      <c r="H58" s="12"/>
      <c r="J58" s="12"/>
      <c r="K58" s="12">
        <f t="shared" si="9"/>
        <v>2.8799999563489109E-4</v>
      </c>
      <c r="L58" s="12"/>
      <c r="M58" s="12"/>
      <c r="N58" s="12"/>
      <c r="O58" s="12">
        <f t="shared" ca="1" si="7"/>
        <v>1.4789901865046376E-3</v>
      </c>
      <c r="P58" s="12"/>
      <c r="Q58" s="15">
        <f t="shared" si="4"/>
        <v>41832.945939999998</v>
      </c>
    </row>
    <row r="59" spans="1:21">
      <c r="A59" s="72" t="s">
        <v>223</v>
      </c>
      <c r="B59" s="73" t="s">
        <v>34</v>
      </c>
      <c r="C59" s="74">
        <v>57176.540350000003</v>
      </c>
      <c r="D59" s="74">
        <v>2.0000000000000001E-4</v>
      </c>
      <c r="E59" s="12">
        <f t="shared" si="0"/>
        <v>15106.007118110076</v>
      </c>
      <c r="F59" s="12">
        <f t="shared" si="1"/>
        <v>15106</v>
      </c>
      <c r="G59" s="12">
        <f t="shared" si="8"/>
        <v>2.7879999979631975E-3</v>
      </c>
      <c r="H59" s="12"/>
      <c r="J59" s="12"/>
      <c r="K59" s="12">
        <f t="shared" si="9"/>
        <v>2.7879999979631975E-3</v>
      </c>
      <c r="M59" s="12"/>
      <c r="N59" s="12"/>
      <c r="O59" s="12">
        <f t="shared" ca="1" si="7"/>
        <v>3.0874424103849718E-3</v>
      </c>
      <c r="P59" s="12"/>
      <c r="Q59" s="15">
        <f t="shared" si="4"/>
        <v>42158.040350000003</v>
      </c>
    </row>
    <row r="60" spans="1:21">
      <c r="A60" s="80" t="s">
        <v>223</v>
      </c>
      <c r="B60" s="81" t="s">
        <v>34</v>
      </c>
      <c r="C60" s="83">
        <v>57176.540350000003</v>
      </c>
      <c r="D60" s="83">
        <v>2.0000000000000001E-4</v>
      </c>
      <c r="E60" s="12">
        <f t="shared" si="0"/>
        <v>15106.007118110076</v>
      </c>
      <c r="F60" s="12">
        <f t="shared" si="1"/>
        <v>15106</v>
      </c>
      <c r="G60" s="12">
        <f t="shared" si="8"/>
        <v>2.7879999979631975E-3</v>
      </c>
      <c r="H60" s="12"/>
      <c r="J60" s="12"/>
      <c r="K60" s="12">
        <f t="shared" si="9"/>
        <v>2.7879999979631975E-3</v>
      </c>
      <c r="L60" s="12"/>
      <c r="M60" s="12"/>
      <c r="N60" s="12"/>
      <c r="O60" s="12">
        <f t="shared" ca="1" si="7"/>
        <v>3.0874424103849718E-3</v>
      </c>
      <c r="P60" s="12"/>
      <c r="Q60" s="15">
        <f t="shared" si="4"/>
        <v>42158.040350000003</v>
      </c>
    </row>
    <row r="61" spans="1:21">
      <c r="A61" s="49" t="s">
        <v>222</v>
      </c>
      <c r="B61" s="23"/>
      <c r="C61" s="7">
        <v>57521.804300000003</v>
      </c>
      <c r="D61" s="7">
        <v>2.0000000000000001E-4</v>
      </c>
      <c r="E61" s="12">
        <f t="shared" si="0"/>
        <v>15987.508840192302</v>
      </c>
      <c r="F61" s="12">
        <f t="shared" si="1"/>
        <v>15987.5</v>
      </c>
      <c r="G61" s="12">
        <f t="shared" si="8"/>
        <v>3.4624999971129E-3</v>
      </c>
      <c r="H61" s="12"/>
      <c r="J61" s="12"/>
      <c r="L61" s="12">
        <f>G61</f>
        <v>3.4624999971129E-3</v>
      </c>
      <c r="M61" s="12"/>
      <c r="N61" s="12"/>
      <c r="O61" s="12">
        <f t="shared" ca="1" si="7"/>
        <v>4.7956961879157163E-3</v>
      </c>
      <c r="P61" s="12"/>
      <c r="Q61" s="15">
        <f t="shared" si="4"/>
        <v>42503.304300000003</v>
      </c>
    </row>
    <row r="62" spans="1:21">
      <c r="A62" s="80" t="s">
        <v>223</v>
      </c>
      <c r="B62" s="81" t="s">
        <v>34</v>
      </c>
      <c r="C62" s="82">
        <v>57576.443740000002</v>
      </c>
      <c r="D62" s="82">
        <v>1E-4</v>
      </c>
      <c r="E62" s="12">
        <f t="shared" si="0"/>
        <v>16127.01011292468</v>
      </c>
      <c r="F62" s="12">
        <f t="shared" si="1"/>
        <v>16127</v>
      </c>
      <c r="G62" s="12">
        <f t="shared" si="8"/>
        <v>3.961000002163928E-3</v>
      </c>
      <c r="H62" s="12"/>
      <c r="J62" s="12"/>
      <c r="K62" s="12">
        <f>G62</f>
        <v>3.961000002163928E-3</v>
      </c>
      <c r="L62" s="12"/>
      <c r="M62" s="12"/>
      <c r="N62" s="12"/>
      <c r="O62" s="12">
        <f t="shared" ca="1" si="7"/>
        <v>5.0660324351823501E-3</v>
      </c>
      <c r="P62" s="12"/>
      <c r="Q62" s="15">
        <f t="shared" si="4"/>
        <v>42557.943740000002</v>
      </c>
    </row>
    <row r="63" spans="1:21">
      <c r="A63" s="80" t="s">
        <v>223</v>
      </c>
      <c r="B63" s="81" t="s">
        <v>35</v>
      </c>
      <c r="C63" s="82">
        <v>57608.368719999999</v>
      </c>
      <c r="D63" s="82">
        <v>4.0000000000000002E-4</v>
      </c>
      <c r="E63" s="12">
        <f t="shared" si="0"/>
        <v>16208.518549723358</v>
      </c>
      <c r="F63" s="12">
        <f t="shared" si="1"/>
        <v>16208.5</v>
      </c>
      <c r="H63" s="12"/>
      <c r="J63" s="12"/>
      <c r="K63" s="12"/>
      <c r="L63" s="12"/>
      <c r="M63" s="12"/>
      <c r="N63" s="12"/>
      <c r="O63" s="12">
        <f t="shared" ca="1" si="7"/>
        <v>5.2239708162019234E-3</v>
      </c>
      <c r="P63" s="12"/>
      <c r="Q63" s="15">
        <f t="shared" si="4"/>
        <v>42589.868719999999</v>
      </c>
      <c r="U63" s="12">
        <f>+C63-(C$7+F63*C$8)</f>
        <v>7.2654999967198819E-3</v>
      </c>
    </row>
    <row r="64" spans="1:21">
      <c r="A64" s="49" t="s">
        <v>225</v>
      </c>
      <c r="B64" s="23"/>
      <c r="C64" s="14">
        <v>57813.017800000001</v>
      </c>
      <c r="D64" s="14">
        <v>1E-4</v>
      </c>
      <c r="E64" s="12">
        <f t="shared" si="0"/>
        <v>16731.013054123676</v>
      </c>
      <c r="F64" s="12">
        <f t="shared" si="1"/>
        <v>16731</v>
      </c>
      <c r="G64" s="12">
        <f>+C64-(C$7+F64*C$8)</f>
        <v>5.1129999992554076E-3</v>
      </c>
      <c r="H64" s="12"/>
      <c r="J64" s="12"/>
      <c r="L64" s="12">
        <f>G64</f>
        <v>5.1129999992554076E-3</v>
      </c>
      <c r="M64" s="12"/>
      <c r="N64" s="12"/>
      <c r="O64" s="12">
        <f t="shared" ca="1" si="7"/>
        <v>6.2365205595482816E-3</v>
      </c>
      <c r="P64" s="12"/>
      <c r="Q64" s="15">
        <f t="shared" si="4"/>
        <v>42794.517800000001</v>
      </c>
    </row>
    <row r="65" spans="1:17">
      <c r="A65" s="49" t="s">
        <v>224</v>
      </c>
      <c r="B65" s="23"/>
      <c r="C65" s="85">
        <v>58614.783000000003</v>
      </c>
      <c r="D65" s="85">
        <v>2.0000000000000001E-4</v>
      </c>
      <c r="E65" s="12">
        <f>+(C65-C$7)/C$8</f>
        <v>18778.019133112233</v>
      </c>
      <c r="F65" s="12">
        <f t="shared" si="1"/>
        <v>18778</v>
      </c>
      <c r="G65" s="12">
        <f>+C65-(C$7+F65*C$8)</f>
        <v>7.4939999976777472E-3</v>
      </c>
      <c r="H65" s="12"/>
      <c r="J65" s="12"/>
      <c r="L65" s="12">
        <f>G65</f>
        <v>7.4939999976777472E-3</v>
      </c>
      <c r="M65" s="12"/>
      <c r="N65" s="12"/>
      <c r="O65" s="12">
        <f ca="1">+C$11+C$12*$F65</f>
        <v>1.0203390080371227E-2</v>
      </c>
      <c r="P65" s="12"/>
      <c r="Q65" s="15">
        <f>+C65-15018.5</f>
        <v>43596.283000000003</v>
      </c>
    </row>
    <row r="66" spans="1:17">
      <c r="A66" s="86" t="s">
        <v>226</v>
      </c>
      <c r="B66" s="89" t="s">
        <v>34</v>
      </c>
      <c r="C66" s="87">
        <v>59664.483800000045</v>
      </c>
      <c r="D66" s="88">
        <v>5.0000000000000001E-4</v>
      </c>
      <c r="E66" s="12">
        <f>+(C66-C$7)/C$8</f>
        <v>21458.035575231741</v>
      </c>
      <c r="F66" s="12">
        <f t="shared" ref="F66" si="10">ROUND(2*E66,0)/2</f>
        <v>21458</v>
      </c>
      <c r="G66" s="12">
        <f>+C66-(C$7+F66*C$8)</f>
        <v>1.3934000045992434E-2</v>
      </c>
      <c r="H66" s="12"/>
      <c r="J66" s="12"/>
      <c r="L66" s="12">
        <f>G66</f>
        <v>1.3934000045992434E-2</v>
      </c>
      <c r="M66" s="12"/>
      <c r="N66" s="12"/>
      <c r="O66" s="12">
        <f ca="1">+C$11+C$12*$F66</f>
        <v>1.5396946658683641E-2</v>
      </c>
      <c r="P66" s="12"/>
      <c r="Q66" s="15">
        <f>+C66-15018.5</f>
        <v>44645.983800000045</v>
      </c>
    </row>
    <row r="67" spans="1:17">
      <c r="A67" s="92" t="s">
        <v>227</v>
      </c>
      <c r="B67" s="93" t="s">
        <v>34</v>
      </c>
      <c r="C67" s="87">
        <v>59989.583600000013</v>
      </c>
      <c r="D67" s="92">
        <v>2.0000000000000001E-4</v>
      </c>
      <c r="E67" s="12">
        <f>+(C67-C$7)/C$8</f>
        <v>22288.055719381045</v>
      </c>
      <c r="F67" s="12">
        <f t="shared" ref="F67" si="11">ROUND(2*E67,0)/2</f>
        <v>22288</v>
      </c>
      <c r="G67" s="12">
        <f>+C67-(C$7+F67*C$8)</f>
        <v>2.1824000010383315E-2</v>
      </c>
      <c r="H67" s="12"/>
      <c r="J67" s="12"/>
      <c r="L67" s="12">
        <f>G67</f>
        <v>2.1824000010383315E-2</v>
      </c>
      <c r="M67" s="12"/>
      <c r="N67" s="12"/>
      <c r="O67" s="12">
        <f ca="1">+C$11+C$12*$F67</f>
        <v>1.7005398882563975E-2</v>
      </c>
      <c r="P67" s="12"/>
      <c r="Q67" s="15">
        <f>+C67-15018.5</f>
        <v>44971.083600000013</v>
      </c>
    </row>
    <row r="68" spans="1:17">
      <c r="B68" s="23"/>
      <c r="C68" s="7"/>
      <c r="D68" s="7"/>
    </row>
    <row r="69" spans="1:17">
      <c r="B69" s="23"/>
      <c r="C69" s="7"/>
      <c r="D69" s="7"/>
    </row>
    <row r="70" spans="1:17">
      <c r="B70" s="23"/>
      <c r="C70" s="7"/>
      <c r="D70" s="7"/>
    </row>
    <row r="71" spans="1:17">
      <c r="B71" s="23"/>
      <c r="C71" s="7"/>
      <c r="D71" s="7"/>
    </row>
    <row r="72" spans="1:17">
      <c r="C72" s="7"/>
      <c r="D72" s="7"/>
    </row>
    <row r="73" spans="1:17">
      <c r="C73" s="7"/>
      <c r="D73" s="7"/>
    </row>
  </sheetData>
  <phoneticPr fontId="8" type="noConversion"/>
  <hyperlinks>
    <hyperlink ref="L177" r:id="rId1" display="http://vsolj.cetus-net.org/bulletin.html" xr:uid="{00000000-0004-0000-0000-000000000000}"/>
    <hyperlink ref="L170" r:id="rId2" display="http://vsolj.cetus-net.org/bulletin.html" xr:uid="{00000000-0004-0000-0000-000001000000}"/>
    <hyperlink ref="H178" r:id="rId3" display="http://vsolj.cetus-net.org/bulletin.html" xr:uid="{00000000-0004-0000-0000-000002000000}"/>
    <hyperlink ref="H171" r:id="rId4" display="http://vsolj.cetus-net.org/bulletin.html" xr:uid="{00000000-0004-0000-0000-000003000000}"/>
  </hyperlinks>
  <pageMargins left="0.75" right="0.75" top="1" bottom="1" header="0.5" footer="0.5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51"/>
  <sheetViews>
    <sheetView topLeftCell="A10" workbookViewId="0">
      <selection activeCell="B54" sqref="B54"/>
    </sheetView>
  </sheetViews>
  <sheetFormatPr defaultColWidth="10.28515625" defaultRowHeight="12.75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5703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31</v>
      </c>
    </row>
    <row r="2" spans="1:7">
      <c r="A2" t="s">
        <v>24</v>
      </c>
      <c r="B2" t="s">
        <v>32</v>
      </c>
      <c r="C2" s="10"/>
    </row>
    <row r="3" spans="1:7" ht="13.5" thickBot="1">
      <c r="A3" s="11" t="s">
        <v>33</v>
      </c>
    </row>
    <row r="4" spans="1:7" ht="14.25" thickTop="1" thickBot="1">
      <c r="A4" s="3" t="s">
        <v>0</v>
      </c>
      <c r="C4" s="8" t="s">
        <v>30</v>
      </c>
      <c r="D4" s="9" t="s">
        <v>30</v>
      </c>
    </row>
    <row r="6" spans="1:7">
      <c r="A6" s="3" t="s">
        <v>1</v>
      </c>
    </row>
    <row r="7" spans="1:7">
      <c r="A7" t="s">
        <v>2</v>
      </c>
      <c r="C7" s="7">
        <v>51259.864800000003</v>
      </c>
    </row>
    <row r="8" spans="1:7">
      <c r="A8" t="s">
        <v>3</v>
      </c>
      <c r="C8" s="6">
        <v>0.391677</v>
      </c>
    </row>
    <row r="9" spans="1:7">
      <c r="A9" s="20" t="s">
        <v>42</v>
      </c>
      <c r="B9" s="21"/>
      <c r="C9" s="22">
        <v>8</v>
      </c>
      <c r="D9" s="21" t="s">
        <v>43</v>
      </c>
      <c r="E9" s="21"/>
    </row>
    <row r="10" spans="1:7" ht="13.5" thickBot="1">
      <c r="A10" s="21"/>
      <c r="B10" s="21"/>
      <c r="C10" s="2" t="s">
        <v>20</v>
      </c>
      <c r="D10" s="2" t="s">
        <v>21</v>
      </c>
      <c r="E10" s="21"/>
    </row>
    <row r="11" spans="1:7">
      <c r="A11" s="21" t="s">
        <v>16</v>
      </c>
      <c r="B11" s="21"/>
      <c r="C11" s="34">
        <f ca="1">INTERCEPT(INDIRECT($G$11):G980,INDIRECT($F$11):F980)</f>
        <v>-9.766458764039419E-3</v>
      </c>
      <c r="D11" s="23"/>
      <c r="E11" s="21"/>
      <c r="F11" s="35" t="str">
        <f>"F"&amp;E19</f>
        <v>F27</v>
      </c>
      <c r="G11" s="36" t="str">
        <f>"G"&amp;E19</f>
        <v>G27</v>
      </c>
    </row>
    <row r="12" spans="1:7">
      <c r="A12" s="21" t="s">
        <v>17</v>
      </c>
      <c r="B12" s="21"/>
      <c r="C12" s="34">
        <f ca="1">SLOPE(INDIRECT($G$11):G980,INDIRECT($F$11):F980)</f>
        <v>5.701901852008668E-7</v>
      </c>
      <c r="D12" s="23"/>
      <c r="E12" s="21"/>
    </row>
    <row r="13" spans="1:7">
      <c r="A13" s="21" t="s">
        <v>19</v>
      </c>
      <c r="B13" s="21"/>
      <c r="C13" s="23" t="s">
        <v>14</v>
      </c>
      <c r="D13" s="26" t="s">
        <v>57</v>
      </c>
      <c r="E13" s="22">
        <v>1</v>
      </c>
    </row>
    <row r="14" spans="1:7">
      <c r="A14" s="21"/>
      <c r="B14" s="21"/>
      <c r="C14" s="21"/>
      <c r="D14" s="26" t="s">
        <v>44</v>
      </c>
      <c r="E14" s="27">
        <f ca="1">NOW()+15018.5+$C$9/24</f>
        <v>60681.519256944448</v>
      </c>
    </row>
    <row r="15" spans="1:7">
      <c r="A15" s="24" t="s">
        <v>18</v>
      </c>
      <c r="B15" s="21"/>
      <c r="C15" s="25">
        <f ca="1">(C7+C11)+(C8+C12)*INT(MAX(F21:F3521))</f>
        <v>57521.604348171728</v>
      </c>
      <c r="D15" s="26" t="s">
        <v>58</v>
      </c>
      <c r="E15" s="27">
        <f ca="1">ROUND(2*(E14-$C$7)/$C$8,0)/2+E13</f>
        <v>24055.5</v>
      </c>
    </row>
    <row r="16" spans="1:7">
      <c r="A16" s="28" t="s">
        <v>4</v>
      </c>
      <c r="B16" s="21"/>
      <c r="C16" s="29">
        <f ca="1">+C8+C12</f>
        <v>0.39167757019018518</v>
      </c>
      <c r="D16" s="26" t="s">
        <v>45</v>
      </c>
      <c r="E16" s="36">
        <f ca="1">ROUND(2*(E14-$C$15)/$C$16,0)/2+E13</f>
        <v>8068.5</v>
      </c>
    </row>
    <row r="17" spans="1:17" ht="13.5" thickBot="1">
      <c r="A17" s="26" t="s">
        <v>37</v>
      </c>
      <c r="B17" s="21"/>
      <c r="C17" s="21">
        <f>COUNT(C21:C2179)</f>
        <v>31</v>
      </c>
      <c r="D17" s="26" t="s">
        <v>46</v>
      </c>
      <c r="E17" s="30">
        <f ca="1">+$C$15+$C$16*E16-15018.5-$C$9/24</f>
        <v>45663.021489917905</v>
      </c>
    </row>
    <row r="18" spans="1:17">
      <c r="A18" s="28" t="s">
        <v>5</v>
      </c>
      <c r="B18" s="21"/>
      <c r="C18" s="31">
        <f ca="1">+C15</f>
        <v>57521.604348171728</v>
      </c>
      <c r="D18" s="32">
        <f ca="1">+C16</f>
        <v>0.39167757019018518</v>
      </c>
      <c r="E18" s="33" t="s">
        <v>47</v>
      </c>
    </row>
    <row r="19" spans="1:17" ht="13.5" thickTop="1">
      <c r="A19" s="37" t="s">
        <v>50</v>
      </c>
      <c r="E19" s="38">
        <v>27</v>
      </c>
    </row>
    <row r="20" spans="1:17" ht="13.5" thickBot="1">
      <c r="A20" s="2" t="s">
        <v>6</v>
      </c>
      <c r="B20" s="2" t="s">
        <v>7</v>
      </c>
      <c r="C20" s="2" t="s">
        <v>8</v>
      </c>
      <c r="D20" s="2" t="s">
        <v>13</v>
      </c>
      <c r="E20" s="2" t="s">
        <v>9</v>
      </c>
      <c r="F20" s="2" t="s">
        <v>10</v>
      </c>
      <c r="G20" s="2" t="s">
        <v>11</v>
      </c>
      <c r="H20" s="5" t="s">
        <v>12</v>
      </c>
      <c r="I20" s="5" t="s">
        <v>28</v>
      </c>
      <c r="J20" s="5" t="s">
        <v>49</v>
      </c>
      <c r="K20" s="5" t="s">
        <v>64</v>
      </c>
      <c r="L20" s="5" t="s">
        <v>25</v>
      </c>
      <c r="M20" s="5" t="s">
        <v>26</v>
      </c>
      <c r="N20" s="5" t="s">
        <v>27</v>
      </c>
      <c r="O20" s="5" t="s">
        <v>23</v>
      </c>
      <c r="P20" s="4" t="s">
        <v>22</v>
      </c>
      <c r="Q20" s="2" t="s">
        <v>15</v>
      </c>
    </row>
    <row r="21" spans="1:17" s="12" customFormat="1">
      <c r="A21" s="12" t="s">
        <v>36</v>
      </c>
      <c r="B21" s="13" t="s">
        <v>34</v>
      </c>
      <c r="C21" s="14">
        <v>51259.864800000003</v>
      </c>
      <c r="D21" s="14">
        <v>8.0000000000000004E-4</v>
      </c>
      <c r="E21" s="12">
        <f t="shared" ref="E21:E51" si="0">+(C21-C$7)/C$8</f>
        <v>0</v>
      </c>
      <c r="F21" s="12">
        <f t="shared" ref="F21:F51" si="1">ROUND(2*E21,0)/2</f>
        <v>0</v>
      </c>
      <c r="G21" s="12">
        <f t="shared" ref="G21:G51" si="2">+C21-(C$7+F21*C$8)</f>
        <v>0</v>
      </c>
      <c r="I21" s="12">
        <f t="shared" ref="I21:I30" si="3">+G21</f>
        <v>0</v>
      </c>
      <c r="O21" s="12">
        <f t="shared" ref="O21:O51" ca="1" si="4">+C$11+C$12*$F21</f>
        <v>-9.766458764039419E-3</v>
      </c>
      <c r="Q21" s="15">
        <f t="shared" ref="Q21:Q51" si="5">+C21-15018.5</f>
        <v>36241.364800000003</v>
      </c>
    </row>
    <row r="22" spans="1:17" s="12" customFormat="1">
      <c r="A22" s="12" t="s">
        <v>36</v>
      </c>
      <c r="B22" s="13" t="s">
        <v>35</v>
      </c>
      <c r="C22" s="14">
        <v>51287.869100000004</v>
      </c>
      <c r="D22" s="14">
        <v>8.0000000000000004E-4</v>
      </c>
      <c r="E22" s="12">
        <f t="shared" si="0"/>
        <v>71.498454083340391</v>
      </c>
      <c r="F22" s="12">
        <f t="shared" si="1"/>
        <v>71.5</v>
      </c>
      <c r="G22" s="12">
        <f t="shared" si="2"/>
        <v>-6.0549999761860818E-4</v>
      </c>
      <c r="I22" s="12">
        <f t="shared" si="3"/>
        <v>-6.0549999761860818E-4</v>
      </c>
      <c r="O22" s="12">
        <f t="shared" ca="1" si="4"/>
        <v>-9.7256901657975566E-3</v>
      </c>
      <c r="Q22" s="15">
        <f t="shared" si="5"/>
        <v>36269.369100000004</v>
      </c>
    </row>
    <row r="23" spans="1:17" s="12" customFormat="1">
      <c r="A23" s="16" t="s">
        <v>39</v>
      </c>
      <c r="B23" s="13" t="s">
        <v>35</v>
      </c>
      <c r="C23" s="14">
        <v>52764.488499999999</v>
      </c>
      <c r="D23" s="14">
        <v>5.0000000000000001E-4</v>
      </c>
      <c r="E23" s="12">
        <f t="shared" si="0"/>
        <v>3841.4910755545934</v>
      </c>
      <c r="F23" s="12">
        <f t="shared" si="1"/>
        <v>3841.5</v>
      </c>
      <c r="G23" s="12">
        <f t="shared" si="2"/>
        <v>-3.4955000010086223E-3</v>
      </c>
      <c r="I23" s="12">
        <f t="shared" si="3"/>
        <v>-3.4955000010086223E-3</v>
      </c>
      <c r="O23" s="12">
        <f t="shared" ca="1" si="4"/>
        <v>-7.5760731675902897E-3</v>
      </c>
      <c r="Q23" s="15">
        <f t="shared" si="5"/>
        <v>37745.988499999999</v>
      </c>
    </row>
    <row r="24" spans="1:17" s="12" customFormat="1">
      <c r="A24" s="17" t="s">
        <v>29</v>
      </c>
      <c r="B24" s="18"/>
      <c r="C24" s="14">
        <v>53143.434600000001</v>
      </c>
      <c r="D24" s="14">
        <v>2.0000000000000001E-4</v>
      </c>
      <c r="E24" s="12">
        <f t="shared" si="0"/>
        <v>4808.9875075636237</v>
      </c>
      <c r="F24" s="12">
        <f t="shared" si="1"/>
        <v>4809</v>
      </c>
      <c r="G24" s="12">
        <f t="shared" si="2"/>
        <v>-4.8930000048130751E-3</v>
      </c>
      <c r="I24" s="12">
        <f t="shared" si="3"/>
        <v>-4.8930000048130751E-3</v>
      </c>
      <c r="O24" s="12">
        <f t="shared" ca="1" si="4"/>
        <v>-7.0244141634084505E-3</v>
      </c>
      <c r="Q24" s="15">
        <f t="shared" si="5"/>
        <v>38124.934600000001</v>
      </c>
    </row>
    <row r="25" spans="1:17" s="12" customFormat="1">
      <c r="A25" s="16" t="s">
        <v>40</v>
      </c>
      <c r="B25" s="13" t="s">
        <v>35</v>
      </c>
      <c r="C25" s="14">
        <v>53216.483800000002</v>
      </c>
      <c r="D25" s="14">
        <v>8.0000000000000004E-4</v>
      </c>
      <c r="E25" s="12">
        <f t="shared" si="0"/>
        <v>4995.4911827858132</v>
      </c>
      <c r="F25" s="12">
        <f t="shared" si="1"/>
        <v>4995.5</v>
      </c>
      <c r="G25" s="12">
        <f t="shared" si="2"/>
        <v>-3.4535000013420358E-3</v>
      </c>
      <c r="I25" s="12">
        <f t="shared" si="3"/>
        <v>-3.4535000013420358E-3</v>
      </c>
      <c r="O25" s="12">
        <f t="shared" ca="1" si="4"/>
        <v>-6.918073693868489E-3</v>
      </c>
      <c r="Q25" s="15">
        <f t="shared" si="5"/>
        <v>38197.983800000002</v>
      </c>
    </row>
    <row r="26" spans="1:17" s="12" customFormat="1">
      <c r="A26" s="17" t="s">
        <v>29</v>
      </c>
      <c r="B26" s="18"/>
      <c r="C26" s="14">
        <v>53502.408600000002</v>
      </c>
      <c r="D26" s="14">
        <v>5.9999999999999995E-4</v>
      </c>
      <c r="E26" s="12">
        <f t="shared" si="0"/>
        <v>5725.4926891290515</v>
      </c>
      <c r="F26" s="12">
        <f t="shared" si="1"/>
        <v>5725.5</v>
      </c>
      <c r="G26" s="12">
        <f t="shared" si="2"/>
        <v>-2.8634999980567954E-3</v>
      </c>
      <c r="I26" s="12">
        <f t="shared" si="3"/>
        <v>-2.8634999980567954E-3</v>
      </c>
      <c r="O26" s="12">
        <f t="shared" ca="1" si="4"/>
        <v>-6.5018348586718556E-3</v>
      </c>
      <c r="Q26" s="15">
        <f t="shared" si="5"/>
        <v>38483.908600000002</v>
      </c>
    </row>
    <row r="27" spans="1:17" s="12" customFormat="1">
      <c r="A27" s="16" t="s">
        <v>38</v>
      </c>
      <c r="B27" s="19"/>
      <c r="C27" s="14">
        <v>53565.468399999998</v>
      </c>
      <c r="D27" s="14">
        <v>6.9999999999999999E-4</v>
      </c>
      <c r="E27" s="12">
        <f t="shared" si="0"/>
        <v>5886.4921861635858</v>
      </c>
      <c r="F27" s="12">
        <f t="shared" si="1"/>
        <v>5886.5</v>
      </c>
      <c r="G27" s="12">
        <f t="shared" si="2"/>
        <v>-3.0605000065406784E-3</v>
      </c>
      <c r="I27" s="12">
        <f t="shared" si="3"/>
        <v>-3.0605000065406784E-3</v>
      </c>
      <c r="O27" s="12">
        <f t="shared" ca="1" si="4"/>
        <v>-6.4100342388545162E-3</v>
      </c>
      <c r="Q27" s="15">
        <f t="shared" si="5"/>
        <v>38546.968399999998</v>
      </c>
    </row>
    <row r="28" spans="1:17" s="12" customFormat="1">
      <c r="A28" s="16" t="s">
        <v>41</v>
      </c>
      <c r="B28" s="13" t="s">
        <v>35</v>
      </c>
      <c r="C28" s="14">
        <v>53614.428899999999</v>
      </c>
      <c r="D28" s="14">
        <v>5.9999999999999995E-4</v>
      </c>
      <c r="E28" s="12">
        <f t="shared" si="0"/>
        <v>6011.4944201472026</v>
      </c>
      <c r="F28" s="12">
        <f t="shared" si="1"/>
        <v>6011.5</v>
      </c>
      <c r="G28" s="12">
        <f t="shared" si="2"/>
        <v>-2.1855000013601966E-3</v>
      </c>
      <c r="I28" s="12">
        <f t="shared" si="3"/>
        <v>-2.1855000013601966E-3</v>
      </c>
      <c r="O28" s="12">
        <f t="shared" ca="1" si="4"/>
        <v>-6.3387604657044079E-3</v>
      </c>
      <c r="Q28" s="15">
        <f t="shared" si="5"/>
        <v>38595.928899999999</v>
      </c>
    </row>
    <row r="29" spans="1:17" s="12" customFormat="1">
      <c r="A29" s="16" t="s">
        <v>41</v>
      </c>
      <c r="B29" s="13" t="s">
        <v>34</v>
      </c>
      <c r="C29" s="14">
        <v>53917.388899999998</v>
      </c>
      <c r="D29" s="14">
        <v>8.9999999999999998E-4</v>
      </c>
      <c r="E29" s="12">
        <f t="shared" si="0"/>
        <v>6784.9889066756414</v>
      </c>
      <c r="F29" s="12">
        <f t="shared" si="1"/>
        <v>6785</v>
      </c>
      <c r="G29" s="12">
        <f t="shared" si="2"/>
        <v>-4.3450000011944212E-3</v>
      </c>
      <c r="I29" s="12">
        <f t="shared" si="3"/>
        <v>-4.3450000011944212E-3</v>
      </c>
      <c r="O29" s="12">
        <f t="shared" ca="1" si="4"/>
        <v>-5.8977183574515377E-3</v>
      </c>
      <c r="Q29" s="15">
        <f t="shared" si="5"/>
        <v>38898.888899999998</v>
      </c>
    </row>
    <row r="30" spans="1:17">
      <c r="A30" s="39" t="s">
        <v>48</v>
      </c>
      <c r="B30" s="13" t="s">
        <v>35</v>
      </c>
      <c r="C30" s="14">
        <v>54210.559099999999</v>
      </c>
      <c r="D30" s="14">
        <v>2.0000000000000001E-4</v>
      </c>
      <c r="E30" s="12">
        <f t="shared" si="0"/>
        <v>7533.4888185928603</v>
      </c>
      <c r="F30" s="12">
        <f t="shared" si="1"/>
        <v>7533.5</v>
      </c>
      <c r="G30" s="12">
        <f t="shared" si="2"/>
        <v>-4.3795000019599684E-3</v>
      </c>
      <c r="H30" s="12"/>
      <c r="I30" s="12">
        <f t="shared" si="3"/>
        <v>-4.3795000019599684E-3</v>
      </c>
      <c r="J30" s="12"/>
      <c r="K30" s="12"/>
      <c r="L30" s="12"/>
      <c r="M30" s="12"/>
      <c r="N30" s="12"/>
      <c r="O30" s="12">
        <f t="shared" ca="1" si="4"/>
        <v>-5.4709310038286892E-3</v>
      </c>
      <c r="P30" s="12"/>
      <c r="Q30" s="15">
        <f t="shared" si="5"/>
        <v>39192.059099999999</v>
      </c>
    </row>
    <row r="31" spans="1:17">
      <c r="A31" s="40" t="s">
        <v>52</v>
      </c>
      <c r="B31" s="13"/>
      <c r="C31" s="14">
        <v>54547.987500000003</v>
      </c>
      <c r="D31" s="14">
        <v>2.0000000000000001E-4</v>
      </c>
      <c r="E31" s="12">
        <f t="shared" si="0"/>
        <v>8394.9854088955944</v>
      </c>
      <c r="F31" s="12">
        <f t="shared" si="1"/>
        <v>8395</v>
      </c>
      <c r="G31" s="12">
        <f t="shared" si="2"/>
        <v>-5.7149999993271194E-3</v>
      </c>
      <c r="H31" s="12"/>
      <c r="J31" s="12">
        <f>+G31</f>
        <v>-5.7149999993271194E-3</v>
      </c>
      <c r="K31" s="12"/>
      <c r="L31" s="12"/>
      <c r="M31" s="12"/>
      <c r="N31" s="12"/>
      <c r="O31" s="12">
        <f t="shared" ca="1" si="4"/>
        <v>-4.9797121592781417E-3</v>
      </c>
      <c r="P31" s="12"/>
      <c r="Q31" s="15">
        <f t="shared" si="5"/>
        <v>39529.487500000003</v>
      </c>
    </row>
    <row r="32" spans="1:17">
      <c r="A32" s="14" t="s">
        <v>51</v>
      </c>
      <c r="B32" s="13" t="s">
        <v>35</v>
      </c>
      <c r="C32" s="14">
        <v>54697.412700000001</v>
      </c>
      <c r="D32" s="14">
        <v>6.9999999999999999E-4</v>
      </c>
      <c r="E32" s="12">
        <f t="shared" si="0"/>
        <v>8776.4864926967821</v>
      </c>
      <c r="F32" s="12">
        <f t="shared" si="1"/>
        <v>8776.5</v>
      </c>
      <c r="G32" s="12">
        <f t="shared" si="2"/>
        <v>-5.2905000047758222E-3</v>
      </c>
      <c r="H32" s="12"/>
      <c r="I32" s="12">
        <f>+G32</f>
        <v>-5.2905000047758222E-3</v>
      </c>
      <c r="J32" s="12"/>
      <c r="K32" s="12"/>
      <c r="L32" s="12"/>
      <c r="M32" s="12"/>
      <c r="N32" s="12"/>
      <c r="O32" s="12">
        <f t="shared" ca="1" si="4"/>
        <v>-4.7621846036240111E-3</v>
      </c>
      <c r="P32" s="12"/>
      <c r="Q32" s="15">
        <f t="shared" si="5"/>
        <v>39678.912700000001</v>
      </c>
    </row>
    <row r="33" spans="1:17">
      <c r="A33" s="41" t="s">
        <v>54</v>
      </c>
      <c r="B33" s="13"/>
      <c r="C33" s="14">
        <v>54951.805800000002</v>
      </c>
      <c r="D33" s="14">
        <v>2.9999999999999997E-4</v>
      </c>
      <c r="E33" s="12">
        <f t="shared" si="0"/>
        <v>9425.9836548993153</v>
      </c>
      <c r="F33" s="12">
        <f t="shared" si="1"/>
        <v>9426</v>
      </c>
      <c r="G33" s="12">
        <f t="shared" si="2"/>
        <v>-6.4019999990705401E-3</v>
      </c>
      <c r="H33" s="12"/>
      <c r="J33" s="12">
        <f>+G33</f>
        <v>-6.4019999990705401E-3</v>
      </c>
      <c r="K33" s="12"/>
      <c r="L33" s="12"/>
      <c r="M33" s="12"/>
      <c r="N33" s="12"/>
      <c r="O33" s="12">
        <f t="shared" ca="1" si="4"/>
        <v>-4.3918460783360482E-3</v>
      </c>
      <c r="P33" s="12"/>
      <c r="Q33" s="15">
        <f t="shared" si="5"/>
        <v>39933.305800000002</v>
      </c>
    </row>
    <row r="34" spans="1:17">
      <c r="A34" s="14" t="s">
        <v>53</v>
      </c>
      <c r="B34" s="13" t="s">
        <v>35</v>
      </c>
      <c r="C34" s="14">
        <v>54990.777199999997</v>
      </c>
      <c r="D34" s="14">
        <v>8.9999999999999998E-4</v>
      </c>
      <c r="E34" s="12">
        <f t="shared" si="0"/>
        <v>9525.4824766325164</v>
      </c>
      <c r="F34" s="12">
        <f t="shared" si="1"/>
        <v>9525.5</v>
      </c>
      <c r="G34" s="12">
        <f t="shared" si="2"/>
        <v>-6.8635000061476603E-3</v>
      </c>
      <c r="H34" s="12"/>
      <c r="I34" s="12">
        <f t="shared" ref="I34:I40" si="6">+G34</f>
        <v>-6.8635000061476603E-3</v>
      </c>
      <c r="J34" s="12"/>
      <c r="K34" s="12"/>
      <c r="L34" s="12"/>
      <c r="M34" s="12"/>
      <c r="N34" s="12"/>
      <c r="O34" s="12">
        <f t="shared" ca="1" si="4"/>
        <v>-4.335112154908562E-3</v>
      </c>
      <c r="P34" s="12"/>
      <c r="Q34" s="15">
        <f t="shared" si="5"/>
        <v>39972.277199999997</v>
      </c>
    </row>
    <row r="35" spans="1:17">
      <c r="A35" s="39" t="s">
        <v>55</v>
      </c>
      <c r="B35" s="42" t="s">
        <v>35</v>
      </c>
      <c r="C35" s="39">
        <v>55049.529000000002</v>
      </c>
      <c r="D35" s="39">
        <v>2E-3</v>
      </c>
      <c r="E35" s="12">
        <f t="shared" si="0"/>
        <v>9675.4831149135625</v>
      </c>
      <c r="F35" s="12">
        <f t="shared" si="1"/>
        <v>9675.5</v>
      </c>
      <c r="G35" s="12">
        <f t="shared" si="2"/>
        <v>-6.6135000015492551E-3</v>
      </c>
      <c r="H35" s="12"/>
      <c r="I35" s="12">
        <f t="shared" si="6"/>
        <v>-6.6135000015492551E-3</v>
      </c>
      <c r="J35" s="12"/>
      <c r="K35" s="12"/>
      <c r="L35" s="12"/>
      <c r="M35" s="12"/>
      <c r="N35" s="12"/>
      <c r="O35" s="12">
        <f t="shared" ca="1" si="4"/>
        <v>-4.249583627128432E-3</v>
      </c>
      <c r="P35" s="12"/>
      <c r="Q35" s="15">
        <f t="shared" si="5"/>
        <v>40031.029000000002</v>
      </c>
    </row>
    <row r="36" spans="1:17">
      <c r="A36" s="39" t="s">
        <v>56</v>
      </c>
      <c r="B36" s="42" t="s">
        <v>34</v>
      </c>
      <c r="C36" s="39">
        <v>55311.7572</v>
      </c>
      <c r="D36" s="39">
        <v>5.0000000000000001E-4</v>
      </c>
      <c r="E36" s="12">
        <f t="shared" si="0"/>
        <v>10344.984259989729</v>
      </c>
      <c r="F36" s="12">
        <f t="shared" si="1"/>
        <v>10345</v>
      </c>
      <c r="G36" s="12">
        <f t="shared" si="2"/>
        <v>-6.1650000061490573E-3</v>
      </c>
      <c r="H36" s="12"/>
      <c r="I36" s="12">
        <f t="shared" si="6"/>
        <v>-6.1650000061490573E-3</v>
      </c>
      <c r="J36" s="12"/>
      <c r="K36" s="12"/>
      <c r="L36" s="12"/>
      <c r="M36" s="12"/>
      <c r="N36" s="12"/>
      <c r="O36" s="12">
        <f t="shared" ca="1" si="4"/>
        <v>-3.8678412981364516E-3</v>
      </c>
      <c r="P36" s="12"/>
      <c r="Q36" s="15">
        <f t="shared" si="5"/>
        <v>40293.2572</v>
      </c>
    </row>
    <row r="37" spans="1:17">
      <c r="A37" s="39" t="s">
        <v>59</v>
      </c>
      <c r="B37" s="42" t="s">
        <v>34</v>
      </c>
      <c r="C37" s="39">
        <v>55672.882299999997</v>
      </c>
      <c r="D37" s="39">
        <v>1.1000000000000001E-3</v>
      </c>
      <c r="E37" s="12">
        <f t="shared" si="0"/>
        <v>11266.981466871925</v>
      </c>
      <c r="F37" s="12">
        <f t="shared" si="1"/>
        <v>11267</v>
      </c>
      <c r="G37" s="12">
        <f t="shared" si="2"/>
        <v>-7.2590000054333359E-3</v>
      </c>
      <c r="H37" s="12"/>
      <c r="I37" s="12">
        <f t="shared" si="6"/>
        <v>-7.2590000054333359E-3</v>
      </c>
      <c r="J37" s="12"/>
      <c r="K37" s="12"/>
      <c r="L37" s="12"/>
      <c r="M37" s="12"/>
      <c r="N37" s="12"/>
      <c r="O37" s="12">
        <f t="shared" ca="1" si="4"/>
        <v>-3.3421259473812529E-3</v>
      </c>
      <c r="P37" s="12"/>
      <c r="Q37" s="15">
        <f t="shared" si="5"/>
        <v>40654.382299999997</v>
      </c>
    </row>
    <row r="38" spans="1:17">
      <c r="A38" s="39" t="s">
        <v>60</v>
      </c>
      <c r="B38" s="42" t="s">
        <v>34</v>
      </c>
      <c r="C38" s="39">
        <v>55707.55</v>
      </c>
      <c r="D38" s="39">
        <v>3.0000000000000001E-3</v>
      </c>
      <c r="E38" s="12">
        <f t="shared" si="0"/>
        <v>11355.492408285398</v>
      </c>
      <c r="F38" s="12">
        <f t="shared" si="1"/>
        <v>11355.5</v>
      </c>
      <c r="G38" s="12">
        <f t="shared" si="2"/>
        <v>-2.9734999989159405E-3</v>
      </c>
      <c r="H38" s="12"/>
      <c r="I38" s="12">
        <f t="shared" si="6"/>
        <v>-2.9734999989159405E-3</v>
      </c>
      <c r="J38" s="12"/>
      <c r="K38" s="12"/>
      <c r="L38" s="12"/>
      <c r="M38" s="12"/>
      <c r="N38" s="12"/>
      <c r="O38" s="12">
        <f t="shared" ca="1" si="4"/>
        <v>-3.2916641159909761E-3</v>
      </c>
      <c r="P38" s="12"/>
      <c r="Q38" s="15">
        <f t="shared" si="5"/>
        <v>40689.050000000003</v>
      </c>
    </row>
    <row r="39" spans="1:17">
      <c r="A39" s="14" t="s">
        <v>61</v>
      </c>
      <c r="B39" s="13" t="s">
        <v>35</v>
      </c>
      <c r="C39" s="14">
        <v>56051.837399999997</v>
      </c>
      <c r="D39" s="14">
        <v>1.2999999999999999E-3</v>
      </c>
      <c r="E39" s="12">
        <f t="shared" si="0"/>
        <v>12234.500876998123</v>
      </c>
      <c r="F39" s="12">
        <f t="shared" si="1"/>
        <v>12234.5</v>
      </c>
      <c r="G39" s="12">
        <f t="shared" si="2"/>
        <v>3.4349999623373151E-4</v>
      </c>
      <c r="H39" s="12"/>
      <c r="I39" s="12">
        <f t="shared" si="6"/>
        <v>3.4349999623373151E-4</v>
      </c>
      <c r="J39" s="12"/>
      <c r="K39" s="12"/>
      <c r="L39" s="12"/>
      <c r="M39" s="12"/>
      <c r="N39" s="12"/>
      <c r="O39" s="12">
        <f t="shared" ca="1" si="4"/>
        <v>-2.7904669431994137E-3</v>
      </c>
      <c r="P39" s="12"/>
      <c r="Q39" s="15">
        <f t="shared" si="5"/>
        <v>41033.337399999997</v>
      </c>
    </row>
    <row r="40" spans="1:17">
      <c r="A40" s="43" t="s">
        <v>63</v>
      </c>
      <c r="B40" s="44" t="s">
        <v>35</v>
      </c>
      <c r="C40" s="45">
        <v>56058.495300000002</v>
      </c>
      <c r="D40" s="45">
        <v>2.5000000000000001E-3</v>
      </c>
      <c r="E40" s="12">
        <f t="shared" si="0"/>
        <v>12251.499322145542</v>
      </c>
      <c r="F40" s="12">
        <f t="shared" si="1"/>
        <v>12251.5</v>
      </c>
      <c r="G40" s="12">
        <f t="shared" si="2"/>
        <v>-2.6549999893177301E-4</v>
      </c>
      <c r="H40" s="12"/>
      <c r="I40" s="12">
        <f t="shared" si="6"/>
        <v>-2.6549999893177301E-4</v>
      </c>
      <c r="J40" s="12"/>
      <c r="K40" s="12"/>
      <c r="L40" s="12"/>
      <c r="M40" s="12"/>
      <c r="N40" s="12"/>
      <c r="O40" s="12">
        <f t="shared" ca="1" si="4"/>
        <v>-2.7807737100509992E-3</v>
      </c>
      <c r="P40" s="12"/>
      <c r="Q40" s="15">
        <f t="shared" si="5"/>
        <v>41039.995300000002</v>
      </c>
    </row>
    <row r="41" spans="1:17">
      <c r="A41" s="43" t="s">
        <v>62</v>
      </c>
      <c r="B41" s="44" t="s">
        <v>35</v>
      </c>
      <c r="C41" s="45">
        <v>55627.64559</v>
      </c>
      <c r="D41" s="45">
        <v>1E-4</v>
      </c>
      <c r="E41" s="12">
        <f t="shared" si="0"/>
        <v>11151.486530993643</v>
      </c>
      <c r="F41" s="12">
        <f t="shared" si="1"/>
        <v>11151.5</v>
      </c>
      <c r="G41" s="12">
        <f t="shared" si="2"/>
        <v>-5.2755000069737434E-3</v>
      </c>
      <c r="H41" s="12"/>
      <c r="J41" s="12"/>
      <c r="K41" s="12">
        <f t="shared" ref="K41:K50" si="7">+G41</f>
        <v>-5.2755000069737434E-3</v>
      </c>
      <c r="L41" s="12"/>
      <c r="M41" s="12"/>
      <c r="N41" s="12"/>
      <c r="O41" s="12">
        <f t="shared" ca="1" si="4"/>
        <v>-3.4079829137719526E-3</v>
      </c>
      <c r="P41" s="12"/>
      <c r="Q41" s="15">
        <f t="shared" si="5"/>
        <v>40609.14559</v>
      </c>
    </row>
    <row r="42" spans="1:17">
      <c r="A42" s="43" t="s">
        <v>62</v>
      </c>
      <c r="B42" s="44" t="s">
        <v>34</v>
      </c>
      <c r="C42" s="45">
        <v>55670.532789999997</v>
      </c>
      <c r="D42" s="45">
        <v>2.0000000000000001E-4</v>
      </c>
      <c r="E42" s="12">
        <f t="shared" si="0"/>
        <v>11260.982876196444</v>
      </c>
      <c r="F42" s="12">
        <f t="shared" si="1"/>
        <v>11261</v>
      </c>
      <c r="G42" s="12">
        <f t="shared" si="2"/>
        <v>-6.7070000077364966E-3</v>
      </c>
      <c r="H42" s="12"/>
      <c r="J42" s="12"/>
      <c r="K42" s="12">
        <f t="shared" si="7"/>
        <v>-6.7070000077364966E-3</v>
      </c>
      <c r="L42" s="12"/>
      <c r="M42" s="12"/>
      <c r="N42" s="12"/>
      <c r="O42" s="12">
        <f t="shared" ca="1" si="4"/>
        <v>-3.3455470884924581E-3</v>
      </c>
      <c r="P42" s="12"/>
      <c r="Q42" s="15">
        <f t="shared" si="5"/>
        <v>40652.032789999997</v>
      </c>
    </row>
    <row r="43" spans="1:17">
      <c r="A43" s="43" t="s">
        <v>62</v>
      </c>
      <c r="B43" s="44" t="s">
        <v>34</v>
      </c>
      <c r="C43" s="45">
        <v>55993.66936</v>
      </c>
      <c r="D43" s="45">
        <v>2.0000000000000001E-4</v>
      </c>
      <c r="E43" s="12">
        <f t="shared" si="0"/>
        <v>12085.990650459427</v>
      </c>
      <c r="F43" s="12">
        <f t="shared" si="1"/>
        <v>12086</v>
      </c>
      <c r="G43" s="12">
        <f t="shared" si="2"/>
        <v>-3.6620000028051436E-3</v>
      </c>
      <c r="H43" s="12"/>
      <c r="J43" s="12"/>
      <c r="K43" s="12">
        <f t="shared" si="7"/>
        <v>-3.6620000028051436E-3</v>
      </c>
      <c r="L43" s="12"/>
      <c r="M43" s="12"/>
      <c r="N43" s="12"/>
      <c r="O43" s="12">
        <f t="shared" ca="1" si="4"/>
        <v>-2.875140185701743E-3</v>
      </c>
      <c r="P43" s="12"/>
      <c r="Q43" s="15">
        <f t="shared" si="5"/>
        <v>40975.16936</v>
      </c>
    </row>
    <row r="44" spans="1:17">
      <c r="A44" s="43" t="s">
        <v>62</v>
      </c>
      <c r="B44" s="44" t="s">
        <v>35</v>
      </c>
      <c r="C44" s="45">
        <v>56074.552539999997</v>
      </c>
      <c r="D44" s="45">
        <v>1E-4</v>
      </c>
      <c r="E44" s="12">
        <f t="shared" si="0"/>
        <v>12292.495449056223</v>
      </c>
      <c r="F44" s="12">
        <f t="shared" si="1"/>
        <v>12292.5</v>
      </c>
      <c r="G44" s="12">
        <f t="shared" si="2"/>
        <v>-1.7825000031734817E-3</v>
      </c>
      <c r="H44" s="12"/>
      <c r="J44" s="12"/>
      <c r="K44" s="12">
        <f t="shared" si="7"/>
        <v>-1.7825000031734817E-3</v>
      </c>
      <c r="L44" s="12"/>
      <c r="M44" s="12"/>
      <c r="N44" s="12"/>
      <c r="O44" s="12">
        <f t="shared" ca="1" si="4"/>
        <v>-2.757395912457764E-3</v>
      </c>
      <c r="P44" s="12"/>
      <c r="Q44" s="15">
        <f t="shared" si="5"/>
        <v>41056.052539999997</v>
      </c>
    </row>
    <row r="45" spans="1:17">
      <c r="A45" s="43" t="s">
        <v>62</v>
      </c>
      <c r="B45" s="44" t="s">
        <v>34</v>
      </c>
      <c r="C45" s="45">
        <v>56404.532930000001</v>
      </c>
      <c r="D45" s="45">
        <v>1E-4</v>
      </c>
      <c r="E45" s="12">
        <f t="shared" si="0"/>
        <v>13134.976345304927</v>
      </c>
      <c r="F45" s="12">
        <f t="shared" si="1"/>
        <v>13135</v>
      </c>
      <c r="G45" s="12">
        <f t="shared" si="2"/>
        <v>-9.2650000005960464E-3</v>
      </c>
      <c r="H45" s="12"/>
      <c r="J45" s="12"/>
      <c r="K45" s="12">
        <f t="shared" si="7"/>
        <v>-9.2650000005960464E-3</v>
      </c>
      <c r="L45" s="12"/>
      <c r="M45" s="12"/>
      <c r="N45" s="12"/>
      <c r="O45" s="12">
        <f t="shared" ca="1" si="4"/>
        <v>-2.2770106814260331E-3</v>
      </c>
      <c r="P45" s="12"/>
      <c r="Q45" s="15">
        <f t="shared" si="5"/>
        <v>41386.032930000001</v>
      </c>
    </row>
    <row r="46" spans="1:17">
      <c r="A46" s="46" t="s">
        <v>65</v>
      </c>
      <c r="B46" s="47"/>
      <c r="C46" s="46">
        <v>56404.53989</v>
      </c>
      <c r="D46" s="46">
        <v>1.3999999999999999E-4</v>
      </c>
      <c r="E46" s="12">
        <f t="shared" si="0"/>
        <v>13134.994115048872</v>
      </c>
      <c r="F46" s="12">
        <f t="shared" si="1"/>
        <v>13135</v>
      </c>
      <c r="G46" s="12">
        <f t="shared" si="2"/>
        <v>-2.3050000017974526E-3</v>
      </c>
      <c r="H46" s="12"/>
      <c r="J46" s="12"/>
      <c r="K46" s="12">
        <f t="shared" si="7"/>
        <v>-2.3050000017974526E-3</v>
      </c>
      <c r="L46" s="12"/>
      <c r="M46" s="12"/>
      <c r="N46" s="12"/>
      <c r="O46" s="12">
        <f t="shared" ca="1" si="4"/>
        <v>-2.2770106814260331E-3</v>
      </c>
      <c r="P46" s="12"/>
      <c r="Q46" s="15">
        <f t="shared" si="5"/>
        <v>41386.03989</v>
      </c>
    </row>
    <row r="47" spans="1:17">
      <c r="A47" s="46" t="s">
        <v>65</v>
      </c>
      <c r="B47" s="47"/>
      <c r="C47" s="46">
        <v>55627.645680000001</v>
      </c>
      <c r="D47" s="46" t="s">
        <v>66</v>
      </c>
      <c r="E47" s="12">
        <f t="shared" si="0"/>
        <v>11151.486760774818</v>
      </c>
      <c r="F47" s="12">
        <f t="shared" si="1"/>
        <v>11151.5</v>
      </c>
      <c r="G47" s="12">
        <f t="shared" si="2"/>
        <v>-5.1855000056093559E-3</v>
      </c>
      <c r="H47" s="12"/>
      <c r="J47" s="12"/>
      <c r="K47" s="12">
        <f t="shared" si="7"/>
        <v>-5.1855000056093559E-3</v>
      </c>
      <c r="L47" s="12"/>
      <c r="M47" s="12"/>
      <c r="N47" s="12"/>
      <c r="O47" s="12">
        <f t="shared" ca="1" si="4"/>
        <v>-3.4079829137719526E-3</v>
      </c>
      <c r="P47" s="12"/>
      <c r="Q47" s="15">
        <f t="shared" si="5"/>
        <v>40609.145680000001</v>
      </c>
    </row>
    <row r="48" spans="1:17">
      <c r="A48" s="46" t="s">
        <v>67</v>
      </c>
      <c r="B48" s="47" t="s">
        <v>34</v>
      </c>
      <c r="C48" s="48">
        <v>56851.445939999998</v>
      </c>
      <c r="D48" s="46">
        <v>2.0000000000000001E-4</v>
      </c>
      <c r="E48" s="12">
        <f t="shared" si="0"/>
        <v>14276.000735299736</v>
      </c>
      <c r="F48" s="12">
        <f t="shared" si="1"/>
        <v>14276</v>
      </c>
      <c r="G48" s="12">
        <f t="shared" si="2"/>
        <v>2.8799999563489109E-4</v>
      </c>
      <c r="H48" s="12"/>
      <c r="J48" s="12"/>
      <c r="K48" s="12">
        <f t="shared" si="7"/>
        <v>2.8799999563489109E-4</v>
      </c>
      <c r="L48" s="12"/>
      <c r="M48" s="12"/>
      <c r="N48" s="12"/>
      <c r="O48" s="12">
        <f t="shared" ca="1" si="4"/>
        <v>-1.6264236801118437E-3</v>
      </c>
      <c r="P48" s="12"/>
      <c r="Q48" s="15">
        <f t="shared" si="5"/>
        <v>41832.945939999998</v>
      </c>
    </row>
    <row r="49" spans="1:17">
      <c r="A49" s="46" t="s">
        <v>67</v>
      </c>
      <c r="B49" s="47" t="s">
        <v>35</v>
      </c>
      <c r="C49" s="48">
        <v>56456.439380000003</v>
      </c>
      <c r="D49" s="46">
        <v>1E-4</v>
      </c>
      <c r="E49" s="12">
        <f t="shared" si="0"/>
        <v>13267.499955320329</v>
      </c>
      <c r="F49" s="12">
        <f t="shared" si="1"/>
        <v>13267.5</v>
      </c>
      <c r="G49" s="12">
        <f t="shared" si="2"/>
        <v>-1.7500002286396921E-5</v>
      </c>
      <c r="H49" s="12"/>
      <c r="J49" s="12"/>
      <c r="K49" s="12">
        <f t="shared" si="7"/>
        <v>-1.7500002286396921E-5</v>
      </c>
      <c r="L49" s="12"/>
      <c r="M49" s="12"/>
      <c r="N49" s="12"/>
      <c r="O49" s="12">
        <f t="shared" ca="1" si="4"/>
        <v>-2.201460481886919E-3</v>
      </c>
      <c r="P49" s="12"/>
      <c r="Q49" s="15">
        <f t="shared" si="5"/>
        <v>41437.939380000003</v>
      </c>
    </row>
    <row r="50" spans="1:17">
      <c r="A50" s="46" t="s">
        <v>67</v>
      </c>
      <c r="B50" s="47" t="s">
        <v>35</v>
      </c>
      <c r="C50" s="48">
        <v>56750.590940000002</v>
      </c>
      <c r="D50" s="46">
        <v>2.0000000000000001E-4</v>
      </c>
      <c r="E50" s="12">
        <f t="shared" si="0"/>
        <v>14018.505401134094</v>
      </c>
      <c r="F50" s="12">
        <f t="shared" si="1"/>
        <v>14018.5</v>
      </c>
      <c r="G50" s="12">
        <f t="shared" si="2"/>
        <v>2.1154999994905666E-3</v>
      </c>
      <c r="H50" s="12"/>
      <c r="J50" s="12"/>
      <c r="K50" s="12">
        <f t="shared" si="7"/>
        <v>2.1154999994905666E-3</v>
      </c>
      <c r="L50" s="12"/>
      <c r="M50" s="12"/>
      <c r="N50" s="12"/>
      <c r="O50" s="12">
        <f t="shared" ca="1" si="4"/>
        <v>-1.773247652801067E-3</v>
      </c>
      <c r="P50" s="12"/>
      <c r="Q50" s="15">
        <f t="shared" si="5"/>
        <v>41732.090940000002</v>
      </c>
    </row>
    <row r="51" spans="1:17">
      <c r="A51" s="49" t="s">
        <v>68</v>
      </c>
      <c r="C51" s="7">
        <v>57521.804300000003</v>
      </c>
      <c r="D51" s="7">
        <v>2.0000000000000001E-4</v>
      </c>
      <c r="E51" s="12">
        <f t="shared" si="0"/>
        <v>15987.508840192302</v>
      </c>
      <c r="F51" s="12">
        <f t="shared" si="1"/>
        <v>15987.5</v>
      </c>
      <c r="G51" s="12">
        <f t="shared" si="2"/>
        <v>3.4624999971129E-3</v>
      </c>
      <c r="H51" s="12"/>
      <c r="J51" s="12">
        <f>+G51</f>
        <v>3.4624999971129E-3</v>
      </c>
      <c r="K51" s="12"/>
      <c r="L51" s="12"/>
      <c r="M51" s="12"/>
      <c r="N51" s="12"/>
      <c r="O51" s="12">
        <f t="shared" ca="1" si="4"/>
        <v>-6.5054317814056128E-4</v>
      </c>
      <c r="P51" s="12"/>
      <c r="Q51" s="15">
        <f t="shared" si="5"/>
        <v>42503.304300000003</v>
      </c>
    </row>
  </sheetData>
  <sheetProtection sheet="1" objects="1" scenarios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P1139"/>
  <sheetViews>
    <sheetView workbookViewId="0">
      <selection activeCell="A11" sqref="A11:D18"/>
    </sheetView>
  </sheetViews>
  <sheetFormatPr defaultRowHeight="12.75"/>
  <cols>
    <col min="1" max="1" width="19.7109375" style="7" customWidth="1"/>
    <col min="2" max="2" width="4.42578125" style="21" customWidth="1"/>
    <col min="3" max="3" width="12.7109375" style="7" customWidth="1"/>
    <col min="4" max="4" width="5.42578125" style="21" customWidth="1"/>
    <col min="5" max="5" width="14.85546875" style="21" customWidth="1"/>
    <col min="6" max="6" width="9.140625" style="21"/>
    <col min="7" max="7" width="12" style="21" customWidth="1"/>
    <col min="8" max="8" width="14.140625" style="7" customWidth="1"/>
    <col min="9" max="9" width="22.5703125" style="21" customWidth="1"/>
    <col min="10" max="10" width="25.140625" style="21" customWidth="1"/>
    <col min="11" max="11" width="15.7109375" style="21" customWidth="1"/>
    <col min="12" max="12" width="14.140625" style="21" customWidth="1"/>
    <col min="13" max="13" width="9.5703125" style="21" customWidth="1"/>
    <col min="14" max="14" width="14.140625" style="21" customWidth="1"/>
    <col min="15" max="15" width="23.42578125" style="21" customWidth="1"/>
    <col min="16" max="16" width="16.5703125" style="21" customWidth="1"/>
    <col min="17" max="17" width="41" style="21" customWidth="1"/>
    <col min="18" max="16384" width="9.140625" style="21"/>
  </cols>
  <sheetData>
    <row r="1" spans="1:16" ht="15.75">
      <c r="A1" s="50" t="s">
        <v>74</v>
      </c>
      <c r="I1" s="51" t="s">
        <v>75</v>
      </c>
      <c r="J1" s="52" t="s">
        <v>72</v>
      </c>
    </row>
    <row r="2" spans="1:16">
      <c r="I2" s="53" t="s">
        <v>76</v>
      </c>
      <c r="J2" s="54" t="s">
        <v>71</v>
      </c>
    </row>
    <row r="3" spans="1:16">
      <c r="A3" s="55" t="s">
        <v>77</v>
      </c>
      <c r="I3" s="53" t="s">
        <v>78</v>
      </c>
      <c r="J3" s="54" t="s">
        <v>69</v>
      </c>
    </row>
    <row r="4" spans="1:16">
      <c r="I4" s="53" t="s">
        <v>79</v>
      </c>
      <c r="J4" s="54" t="s">
        <v>69</v>
      </c>
    </row>
    <row r="5" spans="1:16" ht="13.5" thickBot="1">
      <c r="I5" s="56" t="s">
        <v>80</v>
      </c>
      <c r="J5" s="57" t="s">
        <v>70</v>
      </c>
    </row>
    <row r="10" spans="1:16" ht="13.5" thickBot="1"/>
    <row r="11" spans="1:16" ht="12.75" customHeight="1" thickBot="1">
      <c r="A11" s="7" t="str">
        <f t="shared" ref="A11:A40" si="0">P11</f>
        <v> BBS 126 </v>
      </c>
      <c r="B11" s="23" t="str">
        <f t="shared" ref="B11:B40" si="1">IF(H11=INT(H11),"I","II")</f>
        <v>I</v>
      </c>
      <c r="C11" s="7">
        <f t="shared" ref="C11:C40" si="2">1*G11</f>
        <v>52056.533499999998</v>
      </c>
      <c r="D11" s="21" t="str">
        <f t="shared" ref="D11:D40" si="3">VLOOKUP(F11,I$1:J$5,2,FALSE)</f>
        <v>vis</v>
      </c>
      <c r="E11" s="58">
        <f>VLOOKUP(C11,'Active 1'!C$21:E$973,3,FALSE)</f>
        <v>2033.9940818582525</v>
      </c>
      <c r="F11" s="23" t="s">
        <v>80</v>
      </c>
      <c r="G11" s="21" t="str">
        <f t="shared" ref="G11:G40" si="4">MID(I11,3,LEN(I11)-3)</f>
        <v>52056.5335</v>
      </c>
      <c r="H11" s="7">
        <f t="shared" ref="H11:H40" si="5">1*K11</f>
        <v>0</v>
      </c>
      <c r="I11" s="59" t="s">
        <v>81</v>
      </c>
      <c r="J11" s="60" t="s">
        <v>82</v>
      </c>
      <c r="K11" s="59">
        <v>0</v>
      </c>
      <c r="L11" s="59" t="s">
        <v>83</v>
      </c>
      <c r="M11" s="60" t="s">
        <v>84</v>
      </c>
      <c r="N11" s="60" t="s">
        <v>85</v>
      </c>
      <c r="O11" s="61" t="s">
        <v>86</v>
      </c>
      <c r="P11" s="61" t="s">
        <v>87</v>
      </c>
    </row>
    <row r="12" spans="1:16" ht="12.75" customHeight="1" thickBot="1">
      <c r="A12" s="7" t="str">
        <f t="shared" si="0"/>
        <v> BBS 126 </v>
      </c>
      <c r="B12" s="23" t="str">
        <f t="shared" si="1"/>
        <v>I</v>
      </c>
      <c r="C12" s="7">
        <f t="shared" si="2"/>
        <v>52058.490400000002</v>
      </c>
      <c r="D12" s="21" t="str">
        <f t="shared" si="3"/>
        <v>vis</v>
      </c>
      <c r="E12" s="58">
        <f>VLOOKUP(C12,'Active 1'!C$21:E$973,3,FALSE)</f>
        <v>2038.9902904689309</v>
      </c>
      <c r="F12" s="23" t="s">
        <v>80</v>
      </c>
      <c r="G12" s="21" t="str">
        <f t="shared" si="4"/>
        <v>52058.4904</v>
      </c>
      <c r="H12" s="7">
        <f t="shared" si="5"/>
        <v>2</v>
      </c>
      <c r="I12" s="59" t="s">
        <v>88</v>
      </c>
      <c r="J12" s="60" t="s">
        <v>89</v>
      </c>
      <c r="K12" s="59">
        <v>2</v>
      </c>
      <c r="L12" s="59" t="s">
        <v>90</v>
      </c>
      <c r="M12" s="60" t="s">
        <v>84</v>
      </c>
      <c r="N12" s="60" t="s">
        <v>85</v>
      </c>
      <c r="O12" s="61" t="s">
        <v>86</v>
      </c>
      <c r="P12" s="61" t="s">
        <v>87</v>
      </c>
    </row>
    <row r="13" spans="1:16" ht="12.75" customHeight="1" thickBot="1">
      <c r="A13" s="7" t="str">
        <f t="shared" si="0"/>
        <v> BBS 126 </v>
      </c>
      <c r="B13" s="23" t="str">
        <f t="shared" si="1"/>
        <v>I</v>
      </c>
      <c r="C13" s="7">
        <f t="shared" si="2"/>
        <v>52065.542600000001</v>
      </c>
      <c r="D13" s="21" t="str">
        <f t="shared" si="3"/>
        <v>vis</v>
      </c>
      <c r="E13" s="58">
        <f>VLOOKUP(C13,'Active 1'!C$21:E$973,3,FALSE)</f>
        <v>2056.9954324609248</v>
      </c>
      <c r="F13" s="23" t="s">
        <v>80</v>
      </c>
      <c r="G13" s="21" t="str">
        <f t="shared" si="4"/>
        <v>52065.5426</v>
      </c>
      <c r="H13" s="7">
        <f t="shared" si="5"/>
        <v>9</v>
      </c>
      <c r="I13" s="59" t="s">
        <v>91</v>
      </c>
      <c r="J13" s="60" t="s">
        <v>92</v>
      </c>
      <c r="K13" s="59">
        <v>9</v>
      </c>
      <c r="L13" s="59" t="s">
        <v>93</v>
      </c>
      <c r="M13" s="60" t="s">
        <v>84</v>
      </c>
      <c r="N13" s="60" t="s">
        <v>85</v>
      </c>
      <c r="O13" s="61" t="s">
        <v>86</v>
      </c>
      <c r="P13" s="61" t="s">
        <v>87</v>
      </c>
    </row>
    <row r="14" spans="1:16" ht="12.75" customHeight="1" thickBot="1">
      <c r="A14" s="7" t="str">
        <f t="shared" si="0"/>
        <v> BBS 126 </v>
      </c>
      <c r="B14" s="23" t="str">
        <f t="shared" si="1"/>
        <v>I</v>
      </c>
      <c r="C14" s="7">
        <f t="shared" si="2"/>
        <v>52073.377500000002</v>
      </c>
      <c r="D14" s="21" t="str">
        <f t="shared" si="3"/>
        <v>vis</v>
      </c>
      <c r="E14" s="58">
        <f>VLOOKUP(C14,'Active 1'!C$21:E$973,3,FALSE)</f>
        <v>2076.9989047097465</v>
      </c>
      <c r="F14" s="23" t="s">
        <v>80</v>
      </c>
      <c r="G14" s="21" t="str">
        <f t="shared" si="4"/>
        <v>52073.3775</v>
      </c>
      <c r="H14" s="7">
        <f t="shared" si="5"/>
        <v>17</v>
      </c>
      <c r="I14" s="59" t="s">
        <v>94</v>
      </c>
      <c r="J14" s="60" t="s">
        <v>95</v>
      </c>
      <c r="K14" s="59">
        <v>17</v>
      </c>
      <c r="L14" s="59" t="s">
        <v>96</v>
      </c>
      <c r="M14" s="60" t="s">
        <v>84</v>
      </c>
      <c r="N14" s="60" t="s">
        <v>85</v>
      </c>
      <c r="O14" s="61" t="s">
        <v>86</v>
      </c>
      <c r="P14" s="61" t="s">
        <v>87</v>
      </c>
    </row>
    <row r="15" spans="1:16" ht="12.75" customHeight="1" thickBot="1">
      <c r="A15" s="7" t="str">
        <f t="shared" si="0"/>
        <v> BBS 126 </v>
      </c>
      <c r="B15" s="23" t="str">
        <f t="shared" si="1"/>
        <v>I</v>
      </c>
      <c r="C15" s="7">
        <f t="shared" si="2"/>
        <v>52073.572399999997</v>
      </c>
      <c r="D15" s="21" t="str">
        <f t="shared" si="3"/>
        <v>vis</v>
      </c>
      <c r="E15" s="58">
        <f>VLOOKUP(C15,'Active 1'!C$21:E$973,3,FALSE)</f>
        <v>2077.4965086027373</v>
      </c>
      <c r="F15" s="23" t="s">
        <v>80</v>
      </c>
      <c r="G15" s="21" t="str">
        <f t="shared" si="4"/>
        <v>52073.5724</v>
      </c>
      <c r="H15" s="7">
        <f t="shared" si="5"/>
        <v>17</v>
      </c>
      <c r="I15" s="59" t="s">
        <v>97</v>
      </c>
      <c r="J15" s="60" t="s">
        <v>98</v>
      </c>
      <c r="K15" s="59">
        <v>17</v>
      </c>
      <c r="L15" s="59" t="s">
        <v>99</v>
      </c>
      <c r="M15" s="60" t="s">
        <v>84</v>
      </c>
      <c r="N15" s="60" t="s">
        <v>85</v>
      </c>
      <c r="O15" s="61" t="s">
        <v>86</v>
      </c>
      <c r="P15" s="61" t="s">
        <v>87</v>
      </c>
    </row>
    <row r="16" spans="1:16" ht="12.75" customHeight="1" thickBot="1">
      <c r="A16" s="7" t="str">
        <f t="shared" si="0"/>
        <v> BBS 126 </v>
      </c>
      <c r="B16" s="23" t="str">
        <f t="shared" si="1"/>
        <v>I</v>
      </c>
      <c r="C16" s="7">
        <f t="shared" si="2"/>
        <v>52075.53</v>
      </c>
      <c r="D16" s="21" t="str">
        <f t="shared" si="3"/>
        <v>vis</v>
      </c>
      <c r="E16" s="58">
        <f>VLOOKUP(C16,'Active 1'!C$21:E$973,3,FALSE)</f>
        <v>2082.4945044002989</v>
      </c>
      <c r="F16" s="23" t="s">
        <v>80</v>
      </c>
      <c r="G16" s="21" t="str">
        <f t="shared" si="4"/>
        <v>52075.530</v>
      </c>
      <c r="H16" s="7">
        <f t="shared" si="5"/>
        <v>19</v>
      </c>
      <c r="I16" s="59" t="s">
        <v>100</v>
      </c>
      <c r="J16" s="60" t="s">
        <v>101</v>
      </c>
      <c r="K16" s="59">
        <v>19</v>
      </c>
      <c r="L16" s="59" t="s">
        <v>102</v>
      </c>
      <c r="M16" s="60" t="s">
        <v>84</v>
      </c>
      <c r="N16" s="60" t="s">
        <v>85</v>
      </c>
      <c r="O16" s="61" t="s">
        <v>86</v>
      </c>
      <c r="P16" s="61" t="s">
        <v>87</v>
      </c>
    </row>
    <row r="17" spans="1:16" ht="12.75" customHeight="1" thickBot="1">
      <c r="A17" s="7" t="str">
        <f t="shared" si="0"/>
        <v> BBS 126 </v>
      </c>
      <c r="B17" s="23" t="str">
        <f t="shared" si="1"/>
        <v>I</v>
      </c>
      <c r="C17" s="7">
        <f t="shared" si="2"/>
        <v>52082.385300000002</v>
      </c>
      <c r="D17" s="21" t="str">
        <f t="shared" si="3"/>
        <v>vis</v>
      </c>
      <c r="E17" s="58">
        <f>VLOOKUP(C17,'Active 1'!C$21:E$973,3,FALSE)</f>
        <v>2099.9969362510406</v>
      </c>
      <c r="F17" s="23" t="s">
        <v>80</v>
      </c>
      <c r="G17" s="21" t="str">
        <f t="shared" si="4"/>
        <v>52082.3853</v>
      </c>
      <c r="H17" s="7">
        <f t="shared" si="5"/>
        <v>26</v>
      </c>
      <c r="I17" s="59" t="s">
        <v>103</v>
      </c>
      <c r="J17" s="60" t="s">
        <v>104</v>
      </c>
      <c r="K17" s="59">
        <v>26</v>
      </c>
      <c r="L17" s="59" t="s">
        <v>105</v>
      </c>
      <c r="M17" s="60" t="s">
        <v>84</v>
      </c>
      <c r="N17" s="60" t="s">
        <v>85</v>
      </c>
      <c r="O17" s="61" t="s">
        <v>86</v>
      </c>
      <c r="P17" s="61" t="s">
        <v>87</v>
      </c>
    </row>
    <row r="18" spans="1:16" ht="12.75" customHeight="1" thickBot="1">
      <c r="A18" s="7" t="str">
        <f t="shared" si="0"/>
        <v> BBS 128 </v>
      </c>
      <c r="B18" s="23" t="str">
        <f t="shared" si="1"/>
        <v>I</v>
      </c>
      <c r="C18" s="7">
        <f t="shared" si="2"/>
        <v>52411.393900000003</v>
      </c>
      <c r="D18" s="21" t="str">
        <f t="shared" si="3"/>
        <v>vis</v>
      </c>
      <c r="E18" s="58">
        <f>VLOOKUP(C18,'Active 1'!C$21:E$973,3,FALSE)</f>
        <v>2939.9967320011124</v>
      </c>
      <c r="F18" s="23" t="s">
        <v>80</v>
      </c>
      <c r="G18" s="21" t="str">
        <f t="shared" si="4"/>
        <v>52411.3939</v>
      </c>
      <c r="H18" s="7">
        <f t="shared" si="5"/>
        <v>355</v>
      </c>
      <c r="I18" s="59" t="s">
        <v>106</v>
      </c>
      <c r="J18" s="60" t="s">
        <v>107</v>
      </c>
      <c r="K18" s="59">
        <v>355</v>
      </c>
      <c r="L18" s="59" t="s">
        <v>108</v>
      </c>
      <c r="M18" s="60" t="s">
        <v>84</v>
      </c>
      <c r="N18" s="60" t="s">
        <v>85</v>
      </c>
      <c r="O18" s="61" t="s">
        <v>86</v>
      </c>
      <c r="P18" s="61" t="s">
        <v>109</v>
      </c>
    </row>
    <row r="19" spans="1:16" ht="12.75" customHeight="1" thickBot="1">
      <c r="A19" s="7" t="str">
        <f t="shared" si="0"/>
        <v> BBS 129 </v>
      </c>
      <c r="B19" s="23" t="str">
        <f t="shared" si="1"/>
        <v>I</v>
      </c>
      <c r="C19" s="7">
        <f t="shared" si="2"/>
        <v>52764.488499999999</v>
      </c>
      <c r="D19" s="21" t="str">
        <f t="shared" si="3"/>
        <v>vis</v>
      </c>
      <c r="E19" s="58">
        <f>VLOOKUP(C19,'Active 1'!C$21:E$973,3,FALSE)</f>
        <v>3841.4910755545934</v>
      </c>
      <c r="F19" s="23" t="s">
        <v>80</v>
      </c>
      <c r="G19" s="21" t="str">
        <f t="shared" si="4"/>
        <v>52764.4885</v>
      </c>
      <c r="H19" s="7">
        <f t="shared" si="5"/>
        <v>708</v>
      </c>
      <c r="I19" s="59" t="s">
        <v>110</v>
      </c>
      <c r="J19" s="60" t="s">
        <v>111</v>
      </c>
      <c r="K19" s="59">
        <v>708</v>
      </c>
      <c r="L19" s="59" t="s">
        <v>112</v>
      </c>
      <c r="M19" s="60" t="s">
        <v>84</v>
      </c>
      <c r="N19" s="60" t="s">
        <v>85</v>
      </c>
      <c r="O19" s="61" t="s">
        <v>86</v>
      </c>
      <c r="P19" s="61" t="s">
        <v>113</v>
      </c>
    </row>
    <row r="20" spans="1:16" ht="12.75" customHeight="1" thickBot="1">
      <c r="A20" s="7" t="str">
        <f t="shared" si="0"/>
        <v>BAVM 173 </v>
      </c>
      <c r="B20" s="23" t="str">
        <f t="shared" si="1"/>
        <v>I</v>
      </c>
      <c r="C20" s="7">
        <f t="shared" si="2"/>
        <v>53143.434600000001</v>
      </c>
      <c r="D20" s="21" t="str">
        <f t="shared" si="3"/>
        <v>vis</v>
      </c>
      <c r="E20" s="58">
        <f>VLOOKUP(C20,'Active 1'!C$21:E$973,3,FALSE)</f>
        <v>4808.9875075636237</v>
      </c>
      <c r="F20" s="23" t="s">
        <v>80</v>
      </c>
      <c r="G20" s="21" t="str">
        <f t="shared" si="4"/>
        <v>53143.4346</v>
      </c>
      <c r="H20" s="7">
        <f t="shared" si="5"/>
        <v>1087</v>
      </c>
      <c r="I20" s="59" t="s">
        <v>114</v>
      </c>
      <c r="J20" s="60" t="s">
        <v>115</v>
      </c>
      <c r="K20" s="59">
        <v>1087</v>
      </c>
      <c r="L20" s="59" t="s">
        <v>116</v>
      </c>
      <c r="M20" s="60" t="s">
        <v>84</v>
      </c>
      <c r="N20" s="60" t="s">
        <v>117</v>
      </c>
      <c r="O20" s="61" t="s">
        <v>118</v>
      </c>
      <c r="P20" s="62" t="s">
        <v>119</v>
      </c>
    </row>
    <row r="21" spans="1:16" ht="12.75" customHeight="1" thickBot="1">
      <c r="A21" s="7" t="str">
        <f t="shared" si="0"/>
        <v>IBVS 5653 </v>
      </c>
      <c r="B21" s="23" t="str">
        <f t="shared" si="1"/>
        <v>I</v>
      </c>
      <c r="C21" s="7">
        <f t="shared" si="2"/>
        <v>53216.483800000002</v>
      </c>
      <c r="D21" s="21" t="str">
        <f t="shared" si="3"/>
        <v>vis</v>
      </c>
      <c r="E21" s="58">
        <f>VLOOKUP(C21,'Active 1'!C$21:E$973,3,FALSE)</f>
        <v>4995.4911827858132</v>
      </c>
      <c r="F21" s="23" t="s">
        <v>80</v>
      </c>
      <c r="G21" s="21" t="str">
        <f t="shared" si="4"/>
        <v>53216.4838</v>
      </c>
      <c r="H21" s="7">
        <f t="shared" si="5"/>
        <v>1160</v>
      </c>
      <c r="I21" s="59" t="s">
        <v>120</v>
      </c>
      <c r="J21" s="60" t="s">
        <v>121</v>
      </c>
      <c r="K21" s="59" t="s">
        <v>122</v>
      </c>
      <c r="L21" s="59" t="s">
        <v>123</v>
      </c>
      <c r="M21" s="60" t="s">
        <v>84</v>
      </c>
      <c r="N21" s="60" t="s">
        <v>85</v>
      </c>
      <c r="O21" s="61" t="s">
        <v>124</v>
      </c>
      <c r="P21" s="62" t="s">
        <v>125</v>
      </c>
    </row>
    <row r="22" spans="1:16" ht="12.75" customHeight="1" thickBot="1">
      <c r="A22" s="7" t="str">
        <f t="shared" si="0"/>
        <v>BAVM 173 </v>
      </c>
      <c r="B22" s="23" t="str">
        <f t="shared" si="1"/>
        <v>I</v>
      </c>
      <c r="C22" s="7">
        <f t="shared" si="2"/>
        <v>53502.408600000002</v>
      </c>
      <c r="D22" s="21" t="str">
        <f t="shared" si="3"/>
        <v>vis</v>
      </c>
      <c r="E22" s="58">
        <f>VLOOKUP(C22,'Active 1'!C$21:E$973,3,FALSE)</f>
        <v>5725.4926891290515</v>
      </c>
      <c r="F22" s="23" t="s">
        <v>80</v>
      </c>
      <c r="G22" s="21" t="str">
        <f t="shared" si="4"/>
        <v>53502.4086</v>
      </c>
      <c r="H22" s="7">
        <f t="shared" si="5"/>
        <v>1446</v>
      </c>
      <c r="I22" s="59" t="s">
        <v>126</v>
      </c>
      <c r="J22" s="60" t="s">
        <v>127</v>
      </c>
      <c r="K22" s="59" t="s">
        <v>128</v>
      </c>
      <c r="L22" s="59" t="s">
        <v>129</v>
      </c>
      <c r="M22" s="60" t="s">
        <v>84</v>
      </c>
      <c r="N22" s="60" t="s">
        <v>117</v>
      </c>
      <c r="O22" s="61" t="s">
        <v>130</v>
      </c>
      <c r="P22" s="62" t="s">
        <v>119</v>
      </c>
    </row>
    <row r="23" spans="1:16" ht="12.75" customHeight="1" thickBot="1">
      <c r="A23" s="7" t="str">
        <f t="shared" si="0"/>
        <v>BAVM 178 </v>
      </c>
      <c r="B23" s="23" t="str">
        <f t="shared" si="1"/>
        <v>I</v>
      </c>
      <c r="C23" s="7">
        <f t="shared" si="2"/>
        <v>53565.468399999998</v>
      </c>
      <c r="D23" s="21" t="str">
        <f t="shared" si="3"/>
        <v>vis</v>
      </c>
      <c r="E23" s="58">
        <f>VLOOKUP(C23,'Active 1'!C$21:E$973,3,FALSE)</f>
        <v>5886.4921861635858</v>
      </c>
      <c r="F23" s="23" t="s">
        <v>80</v>
      </c>
      <c r="G23" s="21" t="str">
        <f t="shared" si="4"/>
        <v>53565.4684</v>
      </c>
      <c r="H23" s="7">
        <f t="shared" si="5"/>
        <v>1509</v>
      </c>
      <c r="I23" s="59" t="s">
        <v>131</v>
      </c>
      <c r="J23" s="60" t="s">
        <v>132</v>
      </c>
      <c r="K23" s="59" t="s">
        <v>133</v>
      </c>
      <c r="L23" s="59" t="s">
        <v>134</v>
      </c>
      <c r="M23" s="60" t="s">
        <v>135</v>
      </c>
      <c r="N23" s="60" t="s">
        <v>117</v>
      </c>
      <c r="O23" s="61" t="s">
        <v>136</v>
      </c>
      <c r="P23" s="62" t="s">
        <v>137</v>
      </c>
    </row>
    <row r="24" spans="1:16" ht="12.75" customHeight="1" thickBot="1">
      <c r="A24" s="7" t="str">
        <f t="shared" si="0"/>
        <v>IBVS 5713 </v>
      </c>
      <c r="B24" s="23" t="str">
        <f t="shared" si="1"/>
        <v>I</v>
      </c>
      <c r="C24" s="7">
        <f t="shared" si="2"/>
        <v>53614.428899999999</v>
      </c>
      <c r="D24" s="21" t="str">
        <f t="shared" si="3"/>
        <v>vis</v>
      </c>
      <c r="E24" s="58">
        <f>VLOOKUP(C24,'Active 1'!C$21:E$973,3,FALSE)</f>
        <v>6011.4944201472026</v>
      </c>
      <c r="F24" s="23" t="s">
        <v>80</v>
      </c>
      <c r="G24" s="21" t="str">
        <f t="shared" si="4"/>
        <v>53614.4289</v>
      </c>
      <c r="H24" s="7">
        <f t="shared" si="5"/>
        <v>1558</v>
      </c>
      <c r="I24" s="59" t="s">
        <v>138</v>
      </c>
      <c r="J24" s="60" t="s">
        <v>139</v>
      </c>
      <c r="K24" s="59" t="s">
        <v>140</v>
      </c>
      <c r="L24" s="59" t="s">
        <v>141</v>
      </c>
      <c r="M24" s="60" t="s">
        <v>84</v>
      </c>
      <c r="N24" s="60" t="s">
        <v>85</v>
      </c>
      <c r="O24" s="61" t="s">
        <v>124</v>
      </c>
      <c r="P24" s="62" t="s">
        <v>142</v>
      </c>
    </row>
    <row r="25" spans="1:16" ht="12.75" customHeight="1" thickBot="1">
      <c r="A25" s="7" t="str">
        <f t="shared" si="0"/>
        <v>IBVS 5713 </v>
      </c>
      <c r="B25" s="23" t="str">
        <f t="shared" si="1"/>
        <v>I</v>
      </c>
      <c r="C25" s="7">
        <f t="shared" si="2"/>
        <v>53917.388899999998</v>
      </c>
      <c r="D25" s="21" t="str">
        <f t="shared" si="3"/>
        <v>vis</v>
      </c>
      <c r="E25" s="58">
        <f>VLOOKUP(C25,'Active 1'!C$21:E$973,3,FALSE)</f>
        <v>6784.9889066756414</v>
      </c>
      <c r="F25" s="23" t="s">
        <v>80</v>
      </c>
      <c r="G25" s="21" t="str">
        <f t="shared" si="4"/>
        <v>53917.3889</v>
      </c>
      <c r="H25" s="7">
        <f t="shared" si="5"/>
        <v>1861</v>
      </c>
      <c r="I25" s="59" t="s">
        <v>143</v>
      </c>
      <c r="J25" s="60" t="s">
        <v>144</v>
      </c>
      <c r="K25" s="59" t="s">
        <v>145</v>
      </c>
      <c r="L25" s="59" t="s">
        <v>146</v>
      </c>
      <c r="M25" s="60" t="s">
        <v>84</v>
      </c>
      <c r="N25" s="60" t="s">
        <v>85</v>
      </c>
      <c r="O25" s="61" t="s">
        <v>124</v>
      </c>
      <c r="P25" s="62" t="s">
        <v>142</v>
      </c>
    </row>
    <row r="26" spans="1:16" ht="12.75" customHeight="1" thickBot="1">
      <c r="A26" s="7" t="str">
        <f t="shared" si="0"/>
        <v> BBS 133 (=IBVS 5781) </v>
      </c>
      <c r="B26" s="23" t="str">
        <f t="shared" si="1"/>
        <v>I</v>
      </c>
      <c r="C26" s="7">
        <f t="shared" si="2"/>
        <v>54210.559099999999</v>
      </c>
      <c r="D26" s="21" t="str">
        <f t="shared" si="3"/>
        <v>vis</v>
      </c>
      <c r="E26" s="58">
        <f>VLOOKUP(C26,'Active 1'!C$21:E$973,3,FALSE)</f>
        <v>7533.4888185928603</v>
      </c>
      <c r="F26" s="23" t="s">
        <v>80</v>
      </c>
      <c r="G26" s="21" t="str">
        <f t="shared" si="4"/>
        <v>54210.5591</v>
      </c>
      <c r="H26" s="7">
        <f t="shared" si="5"/>
        <v>2154</v>
      </c>
      <c r="I26" s="59" t="s">
        <v>147</v>
      </c>
      <c r="J26" s="60" t="s">
        <v>148</v>
      </c>
      <c r="K26" s="59" t="s">
        <v>149</v>
      </c>
      <c r="L26" s="59" t="s">
        <v>150</v>
      </c>
      <c r="M26" s="60" t="s">
        <v>135</v>
      </c>
      <c r="N26" s="60" t="s">
        <v>151</v>
      </c>
      <c r="O26" s="61" t="s">
        <v>124</v>
      </c>
      <c r="P26" s="61" t="s">
        <v>152</v>
      </c>
    </row>
    <row r="27" spans="1:16" ht="12.75" customHeight="1" thickBot="1">
      <c r="A27" s="7" t="str">
        <f t="shared" si="0"/>
        <v>IBVS 5871 </v>
      </c>
      <c r="B27" s="23" t="str">
        <f t="shared" si="1"/>
        <v>I</v>
      </c>
      <c r="C27" s="7">
        <f t="shared" si="2"/>
        <v>54697.412700000001</v>
      </c>
      <c r="D27" s="21" t="str">
        <f t="shared" si="3"/>
        <v>vis</v>
      </c>
      <c r="E27" s="58">
        <f>VLOOKUP(C27,'Active 1'!C$21:E$973,3,FALSE)</f>
        <v>8776.4864926967821</v>
      </c>
      <c r="F27" s="23" t="s">
        <v>80</v>
      </c>
      <c r="G27" s="21" t="str">
        <f t="shared" si="4"/>
        <v>54697.4127</v>
      </c>
      <c r="H27" s="7">
        <f t="shared" si="5"/>
        <v>2641</v>
      </c>
      <c r="I27" s="59" t="s">
        <v>153</v>
      </c>
      <c r="J27" s="60" t="s">
        <v>154</v>
      </c>
      <c r="K27" s="59" t="s">
        <v>155</v>
      </c>
      <c r="L27" s="59" t="s">
        <v>156</v>
      </c>
      <c r="M27" s="60" t="s">
        <v>135</v>
      </c>
      <c r="N27" s="60" t="s">
        <v>75</v>
      </c>
      <c r="O27" s="61" t="s">
        <v>86</v>
      </c>
      <c r="P27" s="62" t="s">
        <v>157</v>
      </c>
    </row>
    <row r="28" spans="1:16" ht="12.75" customHeight="1" thickBot="1">
      <c r="A28" s="7" t="str">
        <f t="shared" si="0"/>
        <v>IBVS 5929 </v>
      </c>
      <c r="B28" s="23" t="str">
        <f t="shared" si="1"/>
        <v>II</v>
      </c>
      <c r="C28" s="7">
        <f t="shared" si="2"/>
        <v>54951.805800000002</v>
      </c>
      <c r="D28" s="21" t="str">
        <f t="shared" si="3"/>
        <v>vis</v>
      </c>
      <c r="E28" s="58">
        <f>VLOOKUP(C28,'Active 1'!C$21:E$973,3,FALSE)</f>
        <v>9425.9836548993153</v>
      </c>
      <c r="F28" s="23" t="s">
        <v>80</v>
      </c>
      <c r="G28" s="21" t="str">
        <f t="shared" si="4"/>
        <v>54951.8058</v>
      </c>
      <c r="H28" s="7">
        <f t="shared" si="5"/>
        <v>2895.5</v>
      </c>
      <c r="I28" s="59" t="s">
        <v>158</v>
      </c>
      <c r="J28" s="60" t="s">
        <v>159</v>
      </c>
      <c r="K28" s="59" t="s">
        <v>160</v>
      </c>
      <c r="L28" s="59" t="s">
        <v>161</v>
      </c>
      <c r="M28" s="60" t="s">
        <v>135</v>
      </c>
      <c r="N28" s="60" t="s">
        <v>162</v>
      </c>
      <c r="O28" s="61" t="s">
        <v>163</v>
      </c>
      <c r="P28" s="62" t="s">
        <v>164</v>
      </c>
    </row>
    <row r="29" spans="1:16" ht="12.75" customHeight="1" thickBot="1">
      <c r="A29" s="7" t="str">
        <f t="shared" si="0"/>
        <v>IBVS 5894 </v>
      </c>
      <c r="B29" s="23" t="str">
        <f t="shared" si="1"/>
        <v>II</v>
      </c>
      <c r="C29" s="7">
        <f t="shared" si="2"/>
        <v>54990.777199999997</v>
      </c>
      <c r="D29" s="21" t="str">
        <f t="shared" si="3"/>
        <v>vis</v>
      </c>
      <c r="E29" s="58">
        <f>VLOOKUP(C29,'Active 1'!C$21:E$973,3,FALSE)</f>
        <v>9525.4824766325164</v>
      </c>
      <c r="F29" s="23" t="s">
        <v>80</v>
      </c>
      <c r="G29" s="21" t="str">
        <f t="shared" si="4"/>
        <v>54990.7772</v>
      </c>
      <c r="H29" s="7">
        <f t="shared" si="5"/>
        <v>2934.5</v>
      </c>
      <c r="I29" s="59" t="s">
        <v>165</v>
      </c>
      <c r="J29" s="60" t="s">
        <v>166</v>
      </c>
      <c r="K29" s="59" t="s">
        <v>167</v>
      </c>
      <c r="L29" s="59" t="s">
        <v>168</v>
      </c>
      <c r="M29" s="60" t="s">
        <v>135</v>
      </c>
      <c r="N29" s="60" t="s">
        <v>80</v>
      </c>
      <c r="O29" s="61" t="s">
        <v>169</v>
      </c>
      <c r="P29" s="62" t="s">
        <v>170</v>
      </c>
    </row>
    <row r="30" spans="1:16" ht="12.75" customHeight="1" thickBot="1">
      <c r="A30" s="7" t="str">
        <f t="shared" si="0"/>
        <v>IBVS 5920 </v>
      </c>
      <c r="B30" s="23" t="str">
        <f t="shared" si="1"/>
        <v>I</v>
      </c>
      <c r="C30" s="7">
        <f t="shared" si="2"/>
        <v>55049.529000000002</v>
      </c>
      <c r="D30" s="21" t="str">
        <f t="shared" si="3"/>
        <v>vis</v>
      </c>
      <c r="E30" s="58">
        <f>VLOOKUP(C30,'Active 1'!C$21:E$973,3,FALSE)</f>
        <v>9675.4831149135625</v>
      </c>
      <c r="F30" s="23" t="s">
        <v>80</v>
      </c>
      <c r="G30" s="21" t="str">
        <f t="shared" si="4"/>
        <v>55049.529</v>
      </c>
      <c r="H30" s="7">
        <f t="shared" si="5"/>
        <v>2993</v>
      </c>
      <c r="I30" s="59" t="s">
        <v>171</v>
      </c>
      <c r="J30" s="60" t="s">
        <v>172</v>
      </c>
      <c r="K30" s="59" t="s">
        <v>173</v>
      </c>
      <c r="L30" s="59" t="s">
        <v>102</v>
      </c>
      <c r="M30" s="60" t="s">
        <v>135</v>
      </c>
      <c r="N30" s="60" t="s">
        <v>75</v>
      </c>
      <c r="O30" s="61" t="s">
        <v>86</v>
      </c>
      <c r="P30" s="62" t="s">
        <v>174</v>
      </c>
    </row>
    <row r="31" spans="1:16" ht="12.75" customHeight="1" thickBot="1">
      <c r="A31" s="7" t="str">
        <f t="shared" si="0"/>
        <v>IBVS 5945 </v>
      </c>
      <c r="B31" s="23" t="str">
        <f t="shared" si="1"/>
        <v>II</v>
      </c>
      <c r="C31" s="7">
        <f t="shared" si="2"/>
        <v>55311.7572</v>
      </c>
      <c r="D31" s="21" t="str">
        <f t="shared" si="3"/>
        <v>vis</v>
      </c>
      <c r="E31" s="58">
        <f>VLOOKUP(C31,'Active 1'!C$21:E$973,3,FALSE)</f>
        <v>10344.984259989729</v>
      </c>
      <c r="F31" s="23" t="s">
        <v>80</v>
      </c>
      <c r="G31" s="21" t="str">
        <f t="shared" si="4"/>
        <v>55311.7572</v>
      </c>
      <c r="H31" s="7">
        <f t="shared" si="5"/>
        <v>3255.5</v>
      </c>
      <c r="I31" s="59" t="s">
        <v>175</v>
      </c>
      <c r="J31" s="60" t="s">
        <v>176</v>
      </c>
      <c r="K31" s="59" t="s">
        <v>177</v>
      </c>
      <c r="L31" s="59" t="s">
        <v>178</v>
      </c>
      <c r="M31" s="60" t="s">
        <v>135</v>
      </c>
      <c r="N31" s="60" t="s">
        <v>80</v>
      </c>
      <c r="O31" s="61" t="s">
        <v>169</v>
      </c>
      <c r="P31" s="62" t="s">
        <v>179</v>
      </c>
    </row>
    <row r="32" spans="1:16" ht="12.75" customHeight="1" thickBot="1">
      <c r="A32" s="7" t="str">
        <f t="shared" si="0"/>
        <v>OEJV 0160 </v>
      </c>
      <c r="B32" s="23" t="str">
        <f t="shared" si="1"/>
        <v>II</v>
      </c>
      <c r="C32" s="7">
        <f t="shared" si="2"/>
        <v>55627.64559</v>
      </c>
      <c r="D32" s="21" t="str">
        <f t="shared" si="3"/>
        <v>vis</v>
      </c>
      <c r="E32" s="58">
        <f>VLOOKUP(C32,'Active 1'!C$21:E$973,3,FALSE)</f>
        <v>11151.486530993643</v>
      </c>
      <c r="F32" s="23" t="s">
        <v>80</v>
      </c>
      <c r="G32" s="21" t="str">
        <f t="shared" si="4"/>
        <v>55627.64559</v>
      </c>
      <c r="H32" s="7">
        <f t="shared" si="5"/>
        <v>3571.5</v>
      </c>
      <c r="I32" s="59" t="s">
        <v>180</v>
      </c>
      <c r="J32" s="60" t="s">
        <v>181</v>
      </c>
      <c r="K32" s="59" t="s">
        <v>182</v>
      </c>
      <c r="L32" s="59" t="s">
        <v>183</v>
      </c>
      <c r="M32" s="60" t="s">
        <v>135</v>
      </c>
      <c r="N32" s="60" t="s">
        <v>162</v>
      </c>
      <c r="O32" s="61" t="s">
        <v>184</v>
      </c>
      <c r="P32" s="62" t="s">
        <v>185</v>
      </c>
    </row>
    <row r="33" spans="1:16" ht="12.75" customHeight="1" thickBot="1">
      <c r="A33" s="7" t="str">
        <f t="shared" si="0"/>
        <v>OEJV 0160 </v>
      </c>
      <c r="B33" s="23" t="str">
        <f t="shared" si="1"/>
        <v>II</v>
      </c>
      <c r="C33" s="7">
        <f t="shared" si="2"/>
        <v>55670.532789999997</v>
      </c>
      <c r="D33" s="21" t="str">
        <f t="shared" si="3"/>
        <v>vis</v>
      </c>
      <c r="E33" s="58">
        <f>VLOOKUP(C33,'Active 1'!C$21:E$973,3,FALSE)</f>
        <v>11260.982876196444</v>
      </c>
      <c r="F33" s="23" t="s">
        <v>80</v>
      </c>
      <c r="G33" s="21" t="str">
        <f t="shared" si="4"/>
        <v>55670.53279</v>
      </c>
      <c r="H33" s="7">
        <f t="shared" si="5"/>
        <v>3614.5</v>
      </c>
      <c r="I33" s="59" t="s">
        <v>186</v>
      </c>
      <c r="J33" s="60" t="s">
        <v>187</v>
      </c>
      <c r="K33" s="59" t="s">
        <v>188</v>
      </c>
      <c r="L33" s="59" t="s">
        <v>189</v>
      </c>
      <c r="M33" s="60" t="s">
        <v>135</v>
      </c>
      <c r="N33" s="60" t="s">
        <v>162</v>
      </c>
      <c r="O33" s="61" t="s">
        <v>184</v>
      </c>
      <c r="P33" s="62" t="s">
        <v>185</v>
      </c>
    </row>
    <row r="34" spans="1:16" ht="12.75" customHeight="1" thickBot="1">
      <c r="A34" s="7" t="str">
        <f t="shared" si="0"/>
        <v>IBVS 5992 </v>
      </c>
      <c r="B34" s="23" t="str">
        <f t="shared" si="1"/>
        <v>I</v>
      </c>
      <c r="C34" s="7">
        <f t="shared" si="2"/>
        <v>55672.882299999997</v>
      </c>
      <c r="D34" s="21" t="str">
        <f t="shared" si="3"/>
        <v>vis</v>
      </c>
      <c r="E34" s="58">
        <f>VLOOKUP(C34,'Active 1'!C$21:E$973,3,FALSE)</f>
        <v>11266.981466871925</v>
      </c>
      <c r="F34" s="23" t="s">
        <v>80</v>
      </c>
      <c r="G34" s="21" t="str">
        <f t="shared" si="4"/>
        <v>55672.8823</v>
      </c>
      <c r="H34" s="7">
        <f t="shared" si="5"/>
        <v>3617</v>
      </c>
      <c r="I34" s="59" t="s">
        <v>190</v>
      </c>
      <c r="J34" s="60" t="s">
        <v>191</v>
      </c>
      <c r="K34" s="59" t="s">
        <v>192</v>
      </c>
      <c r="L34" s="59" t="s">
        <v>193</v>
      </c>
      <c r="M34" s="60" t="s">
        <v>135</v>
      </c>
      <c r="N34" s="60" t="s">
        <v>80</v>
      </c>
      <c r="O34" s="61" t="s">
        <v>169</v>
      </c>
      <c r="P34" s="62" t="s">
        <v>194</v>
      </c>
    </row>
    <row r="35" spans="1:16" ht="12.75" customHeight="1" thickBot="1">
      <c r="A35" s="7" t="str">
        <f t="shared" si="0"/>
        <v>BAVM 220 </v>
      </c>
      <c r="B35" s="23" t="str">
        <f t="shared" si="1"/>
        <v>II</v>
      </c>
      <c r="C35" s="7">
        <f t="shared" si="2"/>
        <v>55707.55</v>
      </c>
      <c r="D35" s="21" t="str">
        <f t="shared" si="3"/>
        <v>vis</v>
      </c>
      <c r="E35" s="58">
        <f>VLOOKUP(C35,'Active 1'!C$21:E$973,3,FALSE)</f>
        <v>11355.492408285398</v>
      </c>
      <c r="F35" s="23" t="s">
        <v>80</v>
      </c>
      <c r="G35" s="21" t="str">
        <f t="shared" si="4"/>
        <v>55707.5500</v>
      </c>
      <c r="H35" s="7">
        <f t="shared" si="5"/>
        <v>3651.5</v>
      </c>
      <c r="I35" s="59" t="s">
        <v>195</v>
      </c>
      <c r="J35" s="60" t="s">
        <v>196</v>
      </c>
      <c r="K35" s="59" t="s">
        <v>197</v>
      </c>
      <c r="L35" s="59" t="s">
        <v>198</v>
      </c>
      <c r="M35" s="60" t="s">
        <v>135</v>
      </c>
      <c r="N35" s="60" t="s">
        <v>117</v>
      </c>
      <c r="O35" s="61" t="s">
        <v>130</v>
      </c>
      <c r="P35" s="62" t="s">
        <v>199</v>
      </c>
    </row>
    <row r="36" spans="1:16" ht="12.75" customHeight="1" thickBot="1">
      <c r="A36" s="7" t="str">
        <f t="shared" si="0"/>
        <v>OEJV 0160 </v>
      </c>
      <c r="B36" s="23" t="str">
        <f t="shared" si="1"/>
        <v>II</v>
      </c>
      <c r="C36" s="7">
        <f t="shared" si="2"/>
        <v>55993.66936</v>
      </c>
      <c r="D36" s="21" t="str">
        <f t="shared" si="3"/>
        <v>vis</v>
      </c>
      <c r="E36" s="58">
        <f>VLOOKUP(C36,'Active 1'!C$21:E$973,3,FALSE)</f>
        <v>12085.990650459427</v>
      </c>
      <c r="F36" s="23" t="s">
        <v>80</v>
      </c>
      <c r="G36" s="21" t="str">
        <f t="shared" si="4"/>
        <v>55993.66936</v>
      </c>
      <c r="H36" s="7">
        <f t="shared" si="5"/>
        <v>3937.5</v>
      </c>
      <c r="I36" s="59" t="s">
        <v>200</v>
      </c>
      <c r="J36" s="60" t="s">
        <v>201</v>
      </c>
      <c r="K36" s="59" t="s">
        <v>202</v>
      </c>
      <c r="L36" s="59" t="s">
        <v>203</v>
      </c>
      <c r="M36" s="60" t="s">
        <v>135</v>
      </c>
      <c r="N36" s="60" t="s">
        <v>162</v>
      </c>
      <c r="O36" s="61" t="s">
        <v>184</v>
      </c>
      <c r="P36" s="62" t="s">
        <v>185</v>
      </c>
    </row>
    <row r="37" spans="1:16" ht="12.75" customHeight="1" thickBot="1">
      <c r="A37" s="7" t="str">
        <f t="shared" si="0"/>
        <v>IBVS 6029 </v>
      </c>
      <c r="B37" s="23" t="str">
        <f t="shared" si="1"/>
        <v>II</v>
      </c>
      <c r="C37" s="7">
        <f t="shared" si="2"/>
        <v>56051.837399999997</v>
      </c>
      <c r="D37" s="21" t="str">
        <f t="shared" si="3"/>
        <v>vis</v>
      </c>
      <c r="E37" s="58">
        <f>VLOOKUP(C37,'Active 1'!C$21:E$973,3,FALSE)</f>
        <v>12234.500876998123</v>
      </c>
      <c r="F37" s="23" t="s">
        <v>80</v>
      </c>
      <c r="G37" s="21" t="str">
        <f t="shared" si="4"/>
        <v>56051.8374</v>
      </c>
      <c r="H37" s="7">
        <f t="shared" si="5"/>
        <v>3995.5</v>
      </c>
      <c r="I37" s="59" t="s">
        <v>204</v>
      </c>
      <c r="J37" s="60" t="s">
        <v>205</v>
      </c>
      <c r="K37" s="59" t="s">
        <v>206</v>
      </c>
      <c r="L37" s="59" t="s">
        <v>207</v>
      </c>
      <c r="M37" s="60" t="s">
        <v>135</v>
      </c>
      <c r="N37" s="60" t="s">
        <v>80</v>
      </c>
      <c r="O37" s="61" t="s">
        <v>169</v>
      </c>
      <c r="P37" s="62" t="s">
        <v>208</v>
      </c>
    </row>
    <row r="38" spans="1:16" ht="12.75" customHeight="1" thickBot="1">
      <c r="A38" s="7" t="str">
        <f t="shared" si="0"/>
        <v>BAVM 231 </v>
      </c>
      <c r="B38" s="23" t="str">
        <f t="shared" si="1"/>
        <v>I</v>
      </c>
      <c r="C38" s="7">
        <f t="shared" si="2"/>
        <v>56058.495300000002</v>
      </c>
      <c r="D38" s="21" t="str">
        <f t="shared" si="3"/>
        <v>vis</v>
      </c>
      <c r="E38" s="58">
        <f>VLOOKUP(C38,'Active 1'!C$21:E$973,3,FALSE)</f>
        <v>12251.499322145542</v>
      </c>
      <c r="F38" s="23" t="s">
        <v>80</v>
      </c>
      <c r="G38" s="21" t="str">
        <f t="shared" si="4"/>
        <v>56058.4953</v>
      </c>
      <c r="H38" s="7">
        <f t="shared" si="5"/>
        <v>4002</v>
      </c>
      <c r="I38" s="59" t="s">
        <v>209</v>
      </c>
      <c r="J38" s="60" t="s">
        <v>210</v>
      </c>
      <c r="K38" s="59" t="s">
        <v>211</v>
      </c>
      <c r="L38" s="59" t="s">
        <v>212</v>
      </c>
      <c r="M38" s="60" t="s">
        <v>135</v>
      </c>
      <c r="N38" s="60" t="s">
        <v>80</v>
      </c>
      <c r="O38" s="61" t="s">
        <v>130</v>
      </c>
      <c r="P38" s="62" t="s">
        <v>213</v>
      </c>
    </row>
    <row r="39" spans="1:16" ht="12.75" customHeight="1" thickBot="1">
      <c r="A39" s="7" t="str">
        <f t="shared" si="0"/>
        <v>OEJV 0160 </v>
      </c>
      <c r="B39" s="23" t="str">
        <f t="shared" si="1"/>
        <v>I</v>
      </c>
      <c r="C39" s="7">
        <f t="shared" si="2"/>
        <v>56074.552539999997</v>
      </c>
      <c r="D39" s="21" t="str">
        <f t="shared" si="3"/>
        <v>vis</v>
      </c>
      <c r="E39" s="58">
        <f>VLOOKUP(C39,'Active 1'!C$21:E$973,3,FALSE)</f>
        <v>12292.495449056223</v>
      </c>
      <c r="F39" s="23" t="s">
        <v>80</v>
      </c>
      <c r="G39" s="21" t="str">
        <f t="shared" si="4"/>
        <v>56074.55254</v>
      </c>
      <c r="H39" s="7">
        <f t="shared" si="5"/>
        <v>4018</v>
      </c>
      <c r="I39" s="59" t="s">
        <v>214</v>
      </c>
      <c r="J39" s="60" t="s">
        <v>215</v>
      </c>
      <c r="K39" s="59" t="s">
        <v>216</v>
      </c>
      <c r="L39" s="59" t="s">
        <v>217</v>
      </c>
      <c r="M39" s="60" t="s">
        <v>135</v>
      </c>
      <c r="N39" s="60" t="s">
        <v>162</v>
      </c>
      <c r="O39" s="61" t="s">
        <v>184</v>
      </c>
      <c r="P39" s="62" t="s">
        <v>185</v>
      </c>
    </row>
    <row r="40" spans="1:16" ht="12.75" customHeight="1">
      <c r="A40" s="7" t="str">
        <f t="shared" si="0"/>
        <v>OEJV 0160 </v>
      </c>
      <c r="B40" s="23" t="str">
        <f t="shared" si="1"/>
        <v>I</v>
      </c>
      <c r="C40" s="7">
        <f t="shared" si="2"/>
        <v>56404.532930000001</v>
      </c>
      <c r="D40" s="21" t="str">
        <f t="shared" si="3"/>
        <v>vis</v>
      </c>
      <c r="E40" s="58">
        <f>VLOOKUP(C40,'Active 1'!C$21:E$973,3,FALSE)</f>
        <v>13134.976345304927</v>
      </c>
      <c r="F40" s="23" t="s">
        <v>80</v>
      </c>
      <c r="G40" s="21" t="str">
        <f t="shared" si="4"/>
        <v>56404.53293</v>
      </c>
      <c r="H40" s="7">
        <f t="shared" si="5"/>
        <v>4348</v>
      </c>
      <c r="I40" s="63" t="s">
        <v>218</v>
      </c>
      <c r="J40" s="64" t="s">
        <v>219</v>
      </c>
      <c r="K40" s="63" t="s">
        <v>220</v>
      </c>
      <c r="L40" s="63" t="s">
        <v>221</v>
      </c>
      <c r="M40" s="64" t="s">
        <v>135</v>
      </c>
      <c r="N40" s="64" t="s">
        <v>162</v>
      </c>
      <c r="O40" s="65" t="s">
        <v>184</v>
      </c>
      <c r="P40" s="66" t="s">
        <v>185</v>
      </c>
    </row>
    <row r="41" spans="1:16" ht="12.75" customHeight="1">
      <c r="B41" s="23"/>
      <c r="E41" s="58"/>
      <c r="F41" s="23"/>
      <c r="I41" s="67"/>
      <c r="J41" s="68"/>
      <c r="K41" s="67"/>
      <c r="L41" s="67"/>
      <c r="M41" s="68"/>
      <c r="N41" s="68"/>
      <c r="O41" s="69"/>
      <c r="P41" s="69"/>
    </row>
    <row r="42" spans="1:16" ht="12.75" customHeight="1">
      <c r="B42" s="23"/>
      <c r="E42" s="58"/>
      <c r="F42" s="23"/>
      <c r="I42" s="67"/>
      <c r="J42" s="68"/>
      <c r="K42" s="67"/>
      <c r="L42" s="67"/>
      <c r="M42" s="68"/>
      <c r="N42" s="68"/>
      <c r="O42" s="69"/>
      <c r="P42" s="69"/>
    </row>
    <row r="43" spans="1:16" ht="12.75" customHeight="1">
      <c r="B43" s="23"/>
      <c r="E43" s="58"/>
      <c r="F43" s="23"/>
      <c r="I43" s="67"/>
      <c r="J43" s="68"/>
      <c r="K43" s="67"/>
      <c r="L43" s="67"/>
      <c r="M43" s="68"/>
      <c r="N43" s="68"/>
      <c r="O43" s="69"/>
      <c r="P43" s="69"/>
    </row>
    <row r="44" spans="1:16" ht="12.75" customHeight="1">
      <c r="B44" s="23"/>
      <c r="E44" s="58"/>
      <c r="F44" s="23"/>
      <c r="I44" s="67"/>
      <c r="J44" s="68"/>
      <c r="K44" s="67"/>
      <c r="L44" s="67"/>
      <c r="M44" s="68"/>
      <c r="N44" s="68"/>
      <c r="O44" s="69"/>
      <c r="P44" s="69"/>
    </row>
    <row r="45" spans="1:16" ht="12.75" customHeight="1">
      <c r="B45" s="23"/>
      <c r="E45" s="58"/>
      <c r="F45" s="23"/>
      <c r="I45" s="67"/>
      <c r="J45" s="68"/>
      <c r="K45" s="67"/>
      <c r="L45" s="67"/>
      <c r="M45" s="68"/>
      <c r="N45" s="68"/>
      <c r="O45" s="69"/>
      <c r="P45" s="69"/>
    </row>
    <row r="46" spans="1:16" ht="12.75" customHeight="1">
      <c r="B46" s="23"/>
      <c r="E46" s="58"/>
      <c r="F46" s="23"/>
      <c r="I46" s="67"/>
      <c r="J46" s="68"/>
      <c r="K46" s="67"/>
      <c r="L46" s="67"/>
      <c r="M46" s="68"/>
      <c r="N46" s="68"/>
      <c r="O46" s="69"/>
      <c r="P46" s="69"/>
    </row>
    <row r="47" spans="1:16" ht="12.75" customHeight="1">
      <c r="B47" s="23"/>
      <c r="E47" s="58"/>
      <c r="F47" s="23"/>
      <c r="I47" s="67"/>
      <c r="J47" s="68"/>
      <c r="K47" s="67"/>
      <c r="L47" s="67"/>
      <c r="M47" s="68"/>
      <c r="N47" s="68"/>
      <c r="O47" s="69"/>
      <c r="P47" s="69"/>
    </row>
    <row r="48" spans="1:16" ht="12.75" customHeight="1">
      <c r="B48" s="23"/>
      <c r="E48" s="58"/>
      <c r="F48" s="23"/>
      <c r="I48" s="67"/>
      <c r="J48" s="68"/>
      <c r="K48" s="67"/>
      <c r="L48" s="67"/>
      <c r="M48" s="68"/>
      <c r="N48" s="68"/>
      <c r="O48" s="69"/>
      <c r="P48" s="69"/>
    </row>
    <row r="49" spans="2:16" ht="12.75" customHeight="1">
      <c r="B49" s="23"/>
      <c r="E49" s="58"/>
      <c r="F49" s="23"/>
      <c r="I49" s="67"/>
      <c r="J49" s="68"/>
      <c r="K49" s="67"/>
      <c r="L49" s="67"/>
      <c r="M49" s="68"/>
      <c r="N49" s="68"/>
      <c r="O49" s="69"/>
      <c r="P49" s="69"/>
    </row>
    <row r="50" spans="2:16" ht="12.75" customHeight="1">
      <c r="B50" s="23"/>
      <c r="E50" s="58"/>
      <c r="F50" s="23"/>
      <c r="I50" s="67"/>
      <c r="J50" s="68"/>
      <c r="K50" s="67"/>
      <c r="L50" s="67"/>
      <c r="M50" s="68"/>
      <c r="N50" s="68"/>
      <c r="O50" s="69"/>
      <c r="P50" s="69"/>
    </row>
    <row r="51" spans="2:16" ht="12.75" customHeight="1">
      <c r="B51" s="23"/>
      <c r="E51" s="58"/>
      <c r="F51" s="23"/>
      <c r="I51" s="67"/>
      <c r="J51" s="68"/>
      <c r="K51" s="67"/>
      <c r="L51" s="67"/>
      <c r="M51" s="68"/>
      <c r="N51" s="68"/>
      <c r="O51" s="69"/>
      <c r="P51" s="69"/>
    </row>
    <row r="52" spans="2:16" ht="12.75" customHeight="1">
      <c r="B52" s="23"/>
      <c r="E52" s="58"/>
      <c r="F52" s="23"/>
      <c r="I52" s="67"/>
      <c r="J52" s="68"/>
      <c r="K52" s="67"/>
      <c r="L52" s="67"/>
      <c r="M52" s="68"/>
      <c r="N52" s="68"/>
      <c r="O52" s="69"/>
      <c r="P52" s="69"/>
    </row>
    <row r="53" spans="2:16" ht="12.75" customHeight="1">
      <c r="B53" s="23"/>
      <c r="E53" s="58"/>
      <c r="F53" s="23"/>
      <c r="I53" s="67"/>
      <c r="J53" s="68"/>
      <c r="K53" s="67"/>
      <c r="L53" s="67"/>
      <c r="M53" s="68"/>
      <c r="N53" s="68"/>
      <c r="O53" s="69"/>
      <c r="P53" s="69"/>
    </row>
    <row r="54" spans="2:16" ht="12.75" customHeight="1">
      <c r="B54" s="23"/>
      <c r="E54" s="58"/>
      <c r="F54" s="23"/>
      <c r="I54" s="67"/>
      <c r="J54" s="68"/>
      <c r="K54" s="67"/>
      <c r="L54" s="67"/>
      <c r="M54" s="68"/>
      <c r="N54" s="68"/>
      <c r="O54" s="69"/>
      <c r="P54" s="69"/>
    </row>
    <row r="55" spans="2:16" ht="12.75" customHeight="1">
      <c r="B55" s="23"/>
      <c r="E55" s="58"/>
      <c r="F55" s="23"/>
      <c r="I55" s="67"/>
      <c r="J55" s="68"/>
      <c r="K55" s="67"/>
      <c r="L55" s="67"/>
      <c r="M55" s="68"/>
      <c r="N55" s="68"/>
      <c r="O55" s="69"/>
      <c r="P55" s="69"/>
    </row>
    <row r="56" spans="2:16" ht="12.75" customHeight="1">
      <c r="B56" s="23"/>
      <c r="E56" s="58"/>
      <c r="F56" s="23"/>
      <c r="I56" s="67"/>
      <c r="J56" s="68"/>
      <c r="K56" s="67"/>
      <c r="L56" s="67"/>
      <c r="M56" s="68"/>
      <c r="N56" s="68"/>
      <c r="O56" s="69"/>
      <c r="P56" s="69"/>
    </row>
    <row r="57" spans="2:16" ht="12.75" customHeight="1">
      <c r="B57" s="23"/>
      <c r="E57" s="58"/>
      <c r="F57" s="23"/>
      <c r="I57" s="67"/>
      <c r="J57" s="68"/>
      <c r="K57" s="67"/>
      <c r="L57" s="67"/>
      <c r="M57" s="68"/>
      <c r="N57" s="68"/>
      <c r="O57" s="69"/>
      <c r="P57" s="69"/>
    </row>
    <row r="58" spans="2:16" ht="12.75" customHeight="1">
      <c r="B58" s="23"/>
      <c r="E58" s="58"/>
      <c r="F58" s="23"/>
      <c r="I58" s="67"/>
      <c r="J58" s="68"/>
      <c r="K58" s="67"/>
      <c r="L58" s="67"/>
      <c r="M58" s="68"/>
      <c r="N58" s="68"/>
      <c r="O58" s="69"/>
      <c r="P58" s="69"/>
    </row>
    <row r="59" spans="2:16" ht="12.75" customHeight="1">
      <c r="B59" s="23"/>
      <c r="E59" s="58"/>
      <c r="F59" s="23"/>
      <c r="I59" s="67"/>
      <c r="J59" s="68"/>
      <c r="K59" s="67"/>
      <c r="L59" s="67"/>
      <c r="M59" s="68"/>
      <c r="N59" s="68"/>
      <c r="O59" s="69"/>
      <c r="P59" s="69"/>
    </row>
    <row r="60" spans="2:16" ht="12.75" customHeight="1">
      <c r="B60" s="23"/>
      <c r="E60" s="58"/>
      <c r="F60" s="23"/>
      <c r="I60" s="67"/>
      <c r="J60" s="68"/>
      <c r="K60" s="67"/>
      <c r="L60" s="67"/>
      <c r="M60" s="68"/>
      <c r="N60" s="68"/>
      <c r="O60" s="69"/>
      <c r="P60" s="69"/>
    </row>
    <row r="61" spans="2:16" ht="12.75" customHeight="1">
      <c r="B61" s="23"/>
      <c r="E61" s="58"/>
      <c r="F61" s="23"/>
      <c r="I61" s="67"/>
      <c r="J61" s="68"/>
      <c r="K61" s="67"/>
      <c r="L61" s="67"/>
      <c r="M61" s="68"/>
      <c r="N61" s="68"/>
      <c r="O61" s="69"/>
      <c r="P61" s="69"/>
    </row>
    <row r="62" spans="2:16" ht="12.75" customHeight="1">
      <c r="B62" s="23"/>
      <c r="E62" s="58"/>
      <c r="F62" s="23"/>
      <c r="I62" s="67"/>
      <c r="J62" s="68"/>
      <c r="K62" s="67"/>
      <c r="L62" s="67"/>
      <c r="M62" s="68"/>
      <c r="N62" s="68"/>
      <c r="O62" s="69"/>
      <c r="P62" s="69"/>
    </row>
    <row r="63" spans="2:16" ht="12.75" customHeight="1">
      <c r="B63" s="23"/>
      <c r="E63" s="58"/>
      <c r="F63" s="23"/>
      <c r="I63" s="67"/>
      <c r="J63" s="68"/>
      <c r="K63" s="67"/>
      <c r="L63" s="67"/>
      <c r="M63" s="68"/>
      <c r="N63" s="68"/>
      <c r="O63" s="69"/>
      <c r="P63" s="69"/>
    </row>
    <row r="64" spans="2:16" ht="12.75" customHeight="1">
      <c r="B64" s="23"/>
      <c r="E64" s="58"/>
      <c r="F64" s="23"/>
      <c r="I64" s="67"/>
      <c r="J64" s="68"/>
      <c r="K64" s="67"/>
      <c r="L64" s="67"/>
      <c r="M64" s="68"/>
      <c r="N64" s="68"/>
      <c r="O64" s="69"/>
      <c r="P64" s="69"/>
    </row>
    <row r="65" spans="2:16" ht="12.75" customHeight="1">
      <c r="B65" s="23"/>
      <c r="E65" s="58"/>
      <c r="F65" s="23"/>
      <c r="I65" s="67"/>
      <c r="J65" s="68"/>
      <c r="K65" s="67"/>
      <c r="L65" s="67"/>
      <c r="M65" s="68"/>
      <c r="N65" s="68"/>
      <c r="O65" s="69"/>
      <c r="P65" s="69"/>
    </row>
    <row r="66" spans="2:16" ht="12.75" customHeight="1">
      <c r="B66" s="23"/>
      <c r="E66" s="58"/>
      <c r="F66" s="23"/>
      <c r="I66" s="67"/>
      <c r="J66" s="68"/>
      <c r="K66" s="67"/>
      <c r="L66" s="67"/>
      <c r="M66" s="68"/>
      <c r="N66" s="68"/>
      <c r="O66" s="69"/>
      <c r="P66" s="69"/>
    </row>
    <row r="67" spans="2:16" ht="12.75" customHeight="1">
      <c r="B67" s="23"/>
      <c r="E67" s="58"/>
      <c r="F67" s="23"/>
      <c r="I67" s="67"/>
      <c r="J67" s="68"/>
      <c r="K67" s="67"/>
      <c r="L67" s="67"/>
      <c r="M67" s="68"/>
      <c r="N67" s="68"/>
      <c r="O67" s="69"/>
      <c r="P67" s="69"/>
    </row>
    <row r="68" spans="2:16" ht="12.75" customHeight="1">
      <c r="B68" s="23"/>
      <c r="E68" s="58"/>
      <c r="F68" s="23"/>
      <c r="I68" s="67"/>
      <c r="J68" s="68"/>
      <c r="K68" s="67"/>
      <c r="L68" s="67"/>
      <c r="M68" s="68"/>
      <c r="N68" s="68"/>
      <c r="O68" s="69"/>
      <c r="P68" s="69"/>
    </row>
    <row r="69" spans="2:16" ht="12.75" customHeight="1">
      <c r="B69" s="23"/>
      <c r="E69" s="58"/>
      <c r="F69" s="23"/>
      <c r="I69" s="67"/>
      <c r="J69" s="68"/>
      <c r="K69" s="67"/>
      <c r="L69" s="67"/>
      <c r="M69" s="68"/>
      <c r="N69" s="68"/>
      <c r="O69" s="69"/>
      <c r="P69" s="69"/>
    </row>
    <row r="70" spans="2:16" ht="12.75" customHeight="1">
      <c r="B70" s="23"/>
      <c r="E70" s="58"/>
      <c r="F70" s="23"/>
      <c r="I70" s="67"/>
      <c r="J70" s="68"/>
      <c r="K70" s="67"/>
      <c r="L70" s="67"/>
      <c r="M70" s="68"/>
      <c r="N70" s="68"/>
      <c r="O70" s="69"/>
      <c r="P70" s="69"/>
    </row>
    <row r="71" spans="2:16" ht="12.75" customHeight="1">
      <c r="B71" s="23"/>
      <c r="E71" s="58"/>
      <c r="F71" s="23"/>
      <c r="I71" s="67"/>
      <c r="J71" s="68"/>
      <c r="K71" s="67"/>
      <c r="L71" s="67"/>
      <c r="M71" s="68"/>
      <c r="N71" s="68"/>
      <c r="O71" s="69"/>
      <c r="P71" s="69"/>
    </row>
    <row r="72" spans="2:16" ht="12.75" customHeight="1">
      <c r="B72" s="23"/>
      <c r="E72" s="58"/>
      <c r="F72" s="23"/>
      <c r="I72" s="67"/>
      <c r="J72" s="68"/>
      <c r="K72" s="67"/>
      <c r="L72" s="67"/>
      <c r="M72" s="68"/>
      <c r="N72" s="68"/>
      <c r="O72" s="69"/>
      <c r="P72" s="69"/>
    </row>
    <row r="73" spans="2:16" ht="12.75" customHeight="1">
      <c r="B73" s="23"/>
      <c r="E73" s="58"/>
      <c r="F73" s="23"/>
      <c r="I73" s="67"/>
      <c r="J73" s="68"/>
      <c r="K73" s="67"/>
      <c r="L73" s="67"/>
      <c r="M73" s="68"/>
      <c r="N73" s="68"/>
      <c r="O73" s="69"/>
      <c r="P73" s="69"/>
    </row>
    <row r="74" spans="2:16" ht="12.75" customHeight="1">
      <c r="B74" s="23"/>
      <c r="E74" s="58"/>
      <c r="F74" s="23"/>
      <c r="I74" s="67"/>
      <c r="J74" s="68"/>
      <c r="K74" s="67"/>
      <c r="L74" s="67"/>
      <c r="M74" s="68"/>
      <c r="N74" s="68"/>
      <c r="O74" s="69"/>
      <c r="P74" s="69"/>
    </row>
    <row r="75" spans="2:16" ht="12.75" customHeight="1">
      <c r="B75" s="23"/>
      <c r="E75" s="58"/>
      <c r="F75" s="23"/>
      <c r="I75" s="67"/>
      <c r="J75" s="68"/>
      <c r="K75" s="67"/>
      <c r="L75" s="67"/>
      <c r="M75" s="68"/>
      <c r="N75" s="68"/>
      <c r="O75" s="69"/>
      <c r="P75" s="69"/>
    </row>
    <row r="76" spans="2:16" ht="12.75" customHeight="1">
      <c r="B76" s="23"/>
      <c r="E76" s="58"/>
      <c r="F76" s="23"/>
      <c r="I76" s="67"/>
      <c r="J76" s="68"/>
      <c r="K76" s="67"/>
      <c r="L76" s="67"/>
      <c r="M76" s="68"/>
      <c r="N76" s="68"/>
      <c r="O76" s="69"/>
      <c r="P76" s="69"/>
    </row>
    <row r="77" spans="2:16" ht="12.75" customHeight="1">
      <c r="B77" s="23"/>
      <c r="E77" s="58"/>
      <c r="F77" s="23"/>
      <c r="I77" s="67"/>
      <c r="J77" s="68"/>
      <c r="K77" s="67"/>
      <c r="L77" s="67"/>
      <c r="M77" s="68"/>
      <c r="N77" s="68"/>
      <c r="O77" s="69"/>
      <c r="P77" s="69"/>
    </row>
    <row r="78" spans="2:16" ht="12.75" customHeight="1">
      <c r="B78" s="23"/>
      <c r="E78" s="58"/>
      <c r="F78" s="23"/>
      <c r="I78" s="67"/>
      <c r="J78" s="68"/>
      <c r="K78" s="67"/>
      <c r="L78" s="67"/>
      <c r="M78" s="68"/>
      <c r="N78" s="68"/>
      <c r="O78" s="69"/>
      <c r="P78" s="69"/>
    </row>
    <row r="79" spans="2:16" ht="12.75" customHeight="1">
      <c r="B79" s="23"/>
      <c r="E79" s="58"/>
      <c r="F79" s="23"/>
      <c r="I79" s="67"/>
      <c r="J79" s="68"/>
      <c r="K79" s="67"/>
      <c r="L79" s="67"/>
      <c r="M79" s="68"/>
      <c r="N79" s="68"/>
      <c r="O79" s="69"/>
      <c r="P79" s="69"/>
    </row>
    <row r="80" spans="2:16" ht="12.75" customHeight="1">
      <c r="B80" s="23"/>
      <c r="E80" s="58"/>
      <c r="F80" s="23"/>
      <c r="I80" s="67"/>
      <c r="J80" s="68"/>
      <c r="K80" s="67"/>
      <c r="L80" s="67"/>
      <c r="M80" s="68"/>
      <c r="N80" s="68"/>
      <c r="O80" s="69"/>
      <c r="P80" s="69"/>
    </row>
    <row r="81" spans="2:16" ht="12.75" customHeight="1">
      <c r="B81" s="23"/>
      <c r="E81" s="58"/>
      <c r="F81" s="23"/>
      <c r="I81" s="67"/>
      <c r="J81" s="68"/>
      <c r="K81" s="67"/>
      <c r="L81" s="67"/>
      <c r="M81" s="68"/>
      <c r="N81" s="68"/>
      <c r="O81" s="69"/>
      <c r="P81" s="69"/>
    </row>
    <row r="82" spans="2:16" ht="12.75" customHeight="1">
      <c r="B82" s="23"/>
      <c r="E82" s="58"/>
      <c r="F82" s="23"/>
      <c r="I82" s="67"/>
      <c r="J82" s="68"/>
      <c r="K82" s="67"/>
      <c r="L82" s="67"/>
      <c r="M82" s="68"/>
      <c r="N82" s="68"/>
      <c r="O82" s="69"/>
      <c r="P82" s="69"/>
    </row>
    <row r="83" spans="2:16" ht="12.75" customHeight="1">
      <c r="B83" s="23"/>
      <c r="E83" s="58"/>
      <c r="F83" s="23"/>
      <c r="I83" s="67"/>
      <c r="J83" s="68"/>
      <c r="K83" s="67"/>
      <c r="L83" s="67"/>
      <c r="M83" s="68"/>
      <c r="N83" s="68"/>
      <c r="O83" s="69"/>
      <c r="P83" s="69"/>
    </row>
    <row r="84" spans="2:16" ht="12.75" customHeight="1">
      <c r="B84" s="23"/>
      <c r="E84" s="58"/>
      <c r="F84" s="23"/>
      <c r="I84" s="67"/>
      <c r="J84" s="68"/>
      <c r="K84" s="67"/>
      <c r="L84" s="67"/>
      <c r="M84" s="68"/>
      <c r="N84" s="68"/>
      <c r="O84" s="69"/>
      <c r="P84" s="69"/>
    </row>
    <row r="85" spans="2:16" ht="12.75" customHeight="1">
      <c r="B85" s="23"/>
      <c r="E85" s="58"/>
      <c r="F85" s="23"/>
      <c r="I85" s="67"/>
      <c r="J85" s="68"/>
      <c r="K85" s="67"/>
      <c r="L85" s="67"/>
      <c r="M85" s="68"/>
      <c r="N85" s="68"/>
      <c r="O85" s="69"/>
      <c r="P85" s="69"/>
    </row>
    <row r="86" spans="2:16" ht="12.75" customHeight="1">
      <c r="B86" s="23"/>
      <c r="E86" s="58"/>
      <c r="F86" s="23"/>
      <c r="I86" s="67"/>
      <c r="J86" s="68"/>
      <c r="K86" s="67"/>
      <c r="L86" s="67"/>
      <c r="M86" s="68"/>
      <c r="N86" s="68"/>
      <c r="O86" s="69"/>
      <c r="P86" s="69"/>
    </row>
    <row r="87" spans="2:16" ht="12.75" customHeight="1">
      <c r="B87" s="23"/>
      <c r="E87" s="58"/>
      <c r="F87" s="23"/>
      <c r="I87" s="67"/>
      <c r="J87" s="68"/>
      <c r="K87" s="67"/>
      <c r="L87" s="67"/>
      <c r="M87" s="68"/>
      <c r="N87" s="68"/>
      <c r="O87" s="69"/>
      <c r="P87" s="69"/>
    </row>
    <row r="88" spans="2:16" ht="12.75" customHeight="1">
      <c r="B88" s="23"/>
      <c r="E88" s="58"/>
      <c r="F88" s="23"/>
      <c r="I88" s="67"/>
      <c r="J88" s="68"/>
      <c r="K88" s="67"/>
      <c r="L88" s="67"/>
      <c r="M88" s="68"/>
      <c r="N88" s="68"/>
      <c r="O88" s="69"/>
      <c r="P88" s="69"/>
    </row>
    <row r="89" spans="2:16" ht="12.75" customHeight="1">
      <c r="B89" s="23"/>
      <c r="E89" s="58"/>
      <c r="F89" s="23"/>
      <c r="I89" s="67"/>
      <c r="J89" s="68"/>
      <c r="K89" s="67"/>
      <c r="L89" s="67"/>
      <c r="M89" s="68"/>
      <c r="N89" s="68"/>
      <c r="O89" s="69"/>
      <c r="P89" s="69"/>
    </row>
    <row r="90" spans="2:16" ht="12.75" customHeight="1">
      <c r="B90" s="23"/>
      <c r="E90" s="58"/>
      <c r="F90" s="23"/>
      <c r="I90" s="67"/>
      <c r="J90" s="68"/>
      <c r="K90" s="67"/>
      <c r="L90" s="67"/>
      <c r="M90" s="68"/>
      <c r="N90" s="68"/>
      <c r="O90" s="69"/>
      <c r="P90" s="69"/>
    </row>
    <row r="91" spans="2:16" ht="12.75" customHeight="1">
      <c r="B91" s="23"/>
      <c r="E91" s="58"/>
      <c r="F91" s="23"/>
      <c r="I91" s="67"/>
      <c r="J91" s="68"/>
      <c r="K91" s="67"/>
      <c r="L91" s="67"/>
      <c r="M91" s="68"/>
      <c r="N91" s="68"/>
      <c r="O91" s="69"/>
      <c r="P91" s="69"/>
    </row>
    <row r="92" spans="2:16" ht="12.75" customHeight="1">
      <c r="B92" s="23"/>
      <c r="E92" s="58"/>
      <c r="F92" s="23"/>
      <c r="I92" s="67"/>
      <c r="J92" s="68"/>
      <c r="K92" s="67"/>
      <c r="L92" s="67"/>
      <c r="M92" s="68"/>
      <c r="N92" s="68"/>
      <c r="O92" s="69"/>
      <c r="P92" s="69"/>
    </row>
    <row r="93" spans="2:16" ht="12.75" customHeight="1">
      <c r="B93" s="23"/>
      <c r="E93" s="58"/>
      <c r="F93" s="23"/>
      <c r="I93" s="67"/>
      <c r="J93" s="68"/>
      <c r="K93" s="67"/>
      <c r="L93" s="67"/>
      <c r="M93" s="68"/>
      <c r="N93" s="68"/>
      <c r="O93" s="69"/>
      <c r="P93" s="69"/>
    </row>
    <row r="94" spans="2:16" ht="12.75" customHeight="1">
      <c r="B94" s="23"/>
      <c r="E94" s="58"/>
      <c r="F94" s="23"/>
      <c r="I94" s="67"/>
      <c r="J94" s="68"/>
      <c r="K94" s="67"/>
      <c r="L94" s="67"/>
      <c r="M94" s="68"/>
      <c r="N94" s="68"/>
      <c r="O94" s="69"/>
      <c r="P94" s="69"/>
    </row>
    <row r="95" spans="2:16" ht="12.75" customHeight="1">
      <c r="B95" s="23"/>
      <c r="E95" s="58"/>
      <c r="F95" s="23"/>
      <c r="I95" s="67"/>
      <c r="J95" s="68"/>
      <c r="K95" s="67"/>
      <c r="L95" s="67"/>
      <c r="M95" s="68"/>
      <c r="N95" s="68"/>
      <c r="O95" s="69"/>
      <c r="P95" s="69"/>
    </row>
    <row r="96" spans="2:16" ht="12.75" customHeight="1">
      <c r="B96" s="23"/>
      <c r="E96" s="58"/>
      <c r="F96" s="23"/>
      <c r="I96" s="67"/>
      <c r="J96" s="68"/>
      <c r="K96" s="67"/>
      <c r="L96" s="67"/>
      <c r="M96" s="68"/>
      <c r="N96" s="68"/>
      <c r="O96" s="69"/>
      <c r="P96" s="69"/>
    </row>
    <row r="97" spans="2:16" ht="12.75" customHeight="1">
      <c r="B97" s="23"/>
      <c r="E97" s="58"/>
      <c r="F97" s="23"/>
      <c r="I97" s="67"/>
      <c r="J97" s="68"/>
      <c r="K97" s="67"/>
      <c r="L97" s="67"/>
      <c r="M97" s="68"/>
      <c r="N97" s="68"/>
      <c r="O97" s="69"/>
      <c r="P97" s="69"/>
    </row>
    <row r="98" spans="2:16" ht="12.75" customHeight="1">
      <c r="B98" s="23"/>
      <c r="E98" s="58"/>
      <c r="F98" s="23"/>
      <c r="I98" s="67"/>
      <c r="J98" s="68"/>
      <c r="K98" s="67"/>
      <c r="L98" s="67"/>
      <c r="M98" s="68"/>
      <c r="N98" s="68"/>
      <c r="O98" s="69"/>
      <c r="P98" s="69"/>
    </row>
    <row r="99" spans="2:16" ht="12.75" customHeight="1">
      <c r="B99" s="23"/>
      <c r="E99" s="58"/>
      <c r="F99" s="23"/>
      <c r="I99" s="67"/>
      <c r="J99" s="68"/>
      <c r="K99" s="67"/>
      <c r="L99" s="67"/>
      <c r="M99" s="68"/>
      <c r="N99" s="68"/>
      <c r="O99" s="69"/>
      <c r="P99" s="69"/>
    </row>
    <row r="100" spans="2:16" ht="12.75" customHeight="1">
      <c r="B100" s="23"/>
      <c r="E100" s="58"/>
      <c r="F100" s="23"/>
      <c r="I100" s="67"/>
      <c r="J100" s="68"/>
      <c r="K100" s="67"/>
      <c r="L100" s="67"/>
      <c r="M100" s="68"/>
      <c r="N100" s="68"/>
      <c r="O100" s="69"/>
      <c r="P100" s="69"/>
    </row>
    <row r="101" spans="2:16" ht="12.75" customHeight="1">
      <c r="B101" s="23"/>
      <c r="E101" s="58"/>
      <c r="F101" s="23"/>
      <c r="I101" s="67"/>
      <c r="J101" s="68"/>
      <c r="K101" s="67"/>
      <c r="L101" s="67"/>
      <c r="M101" s="68"/>
      <c r="N101" s="68"/>
      <c r="O101" s="69"/>
      <c r="P101" s="69"/>
    </row>
    <row r="102" spans="2:16" ht="12.75" customHeight="1">
      <c r="B102" s="23"/>
      <c r="E102" s="58"/>
      <c r="F102" s="23"/>
      <c r="I102" s="67"/>
      <c r="J102" s="68"/>
      <c r="K102" s="67"/>
      <c r="L102" s="67"/>
      <c r="M102" s="68"/>
      <c r="N102" s="68"/>
      <c r="O102" s="69"/>
      <c r="P102" s="69"/>
    </row>
    <row r="103" spans="2:16" ht="12.75" customHeight="1">
      <c r="B103" s="23"/>
      <c r="E103" s="58"/>
      <c r="F103" s="23"/>
      <c r="I103" s="67"/>
      <c r="J103" s="68"/>
      <c r="K103" s="67"/>
      <c r="L103" s="67"/>
      <c r="M103" s="68"/>
      <c r="N103" s="68"/>
      <c r="O103" s="69"/>
      <c r="P103" s="69"/>
    </row>
    <row r="104" spans="2:16" ht="12.75" customHeight="1">
      <c r="B104" s="23"/>
      <c r="E104" s="58"/>
      <c r="F104" s="23"/>
      <c r="I104" s="67"/>
      <c r="J104" s="68"/>
      <c r="K104" s="67"/>
      <c r="L104" s="67"/>
      <c r="M104" s="68"/>
      <c r="N104" s="68"/>
      <c r="O104" s="69"/>
      <c r="P104" s="69"/>
    </row>
    <row r="105" spans="2:16" ht="12.75" customHeight="1">
      <c r="B105" s="23"/>
      <c r="E105" s="58"/>
      <c r="F105" s="23"/>
      <c r="I105" s="67"/>
      <c r="J105" s="68"/>
      <c r="K105" s="67"/>
      <c r="L105" s="67"/>
      <c r="M105" s="68"/>
      <c r="N105" s="68"/>
      <c r="O105" s="69"/>
      <c r="P105" s="69"/>
    </row>
    <row r="106" spans="2:16" ht="12.75" customHeight="1">
      <c r="B106" s="23"/>
      <c r="E106" s="58"/>
      <c r="F106" s="23"/>
      <c r="I106" s="67"/>
      <c r="J106" s="68"/>
      <c r="K106" s="67"/>
      <c r="L106" s="67"/>
      <c r="M106" s="68"/>
      <c r="N106" s="68"/>
      <c r="O106" s="69"/>
      <c r="P106" s="69"/>
    </row>
    <row r="107" spans="2:16" ht="12.75" customHeight="1">
      <c r="B107" s="23"/>
      <c r="E107" s="58"/>
      <c r="F107" s="23"/>
      <c r="I107" s="67"/>
      <c r="J107" s="68"/>
      <c r="K107" s="67"/>
      <c r="L107" s="67"/>
      <c r="M107" s="68"/>
      <c r="N107" s="68"/>
      <c r="O107" s="69"/>
      <c r="P107" s="69"/>
    </row>
    <row r="108" spans="2:16" ht="12.75" customHeight="1">
      <c r="B108" s="23"/>
      <c r="E108" s="58"/>
      <c r="F108" s="23"/>
      <c r="I108" s="67"/>
      <c r="J108" s="68"/>
      <c r="K108" s="67"/>
      <c r="L108" s="67"/>
      <c r="M108" s="68"/>
      <c r="N108" s="68"/>
      <c r="O108" s="69"/>
      <c r="P108" s="69"/>
    </row>
    <row r="109" spans="2:16" ht="12.75" customHeight="1">
      <c r="B109" s="23"/>
      <c r="E109" s="58"/>
      <c r="F109" s="23"/>
      <c r="I109" s="67"/>
      <c r="J109" s="68"/>
      <c r="K109" s="67"/>
      <c r="L109" s="67"/>
      <c r="M109" s="68"/>
      <c r="N109" s="68"/>
      <c r="O109" s="69"/>
      <c r="P109" s="69"/>
    </row>
    <row r="110" spans="2:16" ht="12.75" customHeight="1">
      <c r="B110" s="23"/>
      <c r="E110" s="58"/>
      <c r="F110" s="23"/>
      <c r="I110" s="67"/>
      <c r="J110" s="68"/>
      <c r="K110" s="67"/>
      <c r="L110" s="67"/>
      <c r="M110" s="68"/>
      <c r="N110" s="68"/>
      <c r="O110" s="69"/>
      <c r="P110" s="69"/>
    </row>
    <row r="111" spans="2:16" ht="12.75" customHeight="1">
      <c r="B111" s="23"/>
      <c r="E111" s="58"/>
      <c r="F111" s="23"/>
      <c r="I111" s="67"/>
      <c r="J111" s="68"/>
      <c r="K111" s="67"/>
      <c r="L111" s="67"/>
      <c r="M111" s="68"/>
      <c r="N111" s="68"/>
      <c r="O111" s="69"/>
      <c r="P111" s="69"/>
    </row>
    <row r="112" spans="2:16" ht="12.75" customHeight="1">
      <c r="B112" s="23"/>
      <c r="E112" s="58"/>
      <c r="F112" s="23"/>
      <c r="I112" s="67"/>
      <c r="J112" s="68"/>
      <c r="K112" s="67"/>
      <c r="L112" s="67"/>
      <c r="M112" s="68"/>
      <c r="N112" s="68"/>
      <c r="O112" s="69"/>
      <c r="P112" s="69"/>
    </row>
    <row r="113" spans="2:16" ht="12.75" customHeight="1">
      <c r="B113" s="23"/>
      <c r="E113" s="58"/>
      <c r="F113" s="23"/>
      <c r="I113" s="67"/>
      <c r="J113" s="68"/>
      <c r="K113" s="67"/>
      <c r="L113" s="67"/>
      <c r="M113" s="68"/>
      <c r="N113" s="68"/>
      <c r="O113" s="69"/>
      <c r="P113" s="69"/>
    </row>
    <row r="114" spans="2:16" ht="12.75" customHeight="1">
      <c r="B114" s="23"/>
      <c r="E114" s="58"/>
      <c r="F114" s="23"/>
      <c r="I114" s="67"/>
      <c r="J114" s="68"/>
      <c r="K114" s="67"/>
      <c r="L114" s="67"/>
      <c r="M114" s="68"/>
      <c r="N114" s="68"/>
      <c r="O114" s="69"/>
      <c r="P114" s="69"/>
    </row>
    <row r="115" spans="2:16" ht="12.75" customHeight="1">
      <c r="B115" s="23"/>
      <c r="E115" s="58"/>
      <c r="F115" s="23"/>
      <c r="I115" s="67"/>
      <c r="J115" s="68"/>
      <c r="K115" s="67"/>
      <c r="L115" s="67"/>
      <c r="M115" s="68"/>
      <c r="N115" s="68"/>
      <c r="O115" s="69"/>
      <c r="P115" s="69"/>
    </row>
    <row r="116" spans="2:16" ht="12.75" customHeight="1">
      <c r="B116" s="23"/>
      <c r="E116" s="58"/>
      <c r="F116" s="23"/>
      <c r="I116" s="67"/>
      <c r="J116" s="68"/>
      <c r="K116" s="67"/>
      <c r="L116" s="67"/>
      <c r="M116" s="68"/>
      <c r="N116" s="68"/>
      <c r="O116" s="69"/>
      <c r="P116" s="69"/>
    </row>
    <row r="117" spans="2:16" ht="12.75" customHeight="1">
      <c r="B117" s="23"/>
      <c r="E117" s="58"/>
      <c r="F117" s="23"/>
      <c r="I117" s="67"/>
      <c r="J117" s="68"/>
      <c r="K117" s="67"/>
      <c r="L117" s="67"/>
      <c r="M117" s="68"/>
      <c r="N117" s="68"/>
      <c r="O117" s="69"/>
      <c r="P117" s="69"/>
    </row>
    <row r="118" spans="2:16" ht="12.75" customHeight="1">
      <c r="B118" s="23"/>
      <c r="E118" s="58"/>
      <c r="F118" s="23"/>
      <c r="I118" s="67"/>
      <c r="J118" s="68"/>
      <c r="K118" s="67"/>
      <c r="L118" s="67"/>
      <c r="M118" s="68"/>
      <c r="N118" s="68"/>
      <c r="O118" s="69"/>
      <c r="P118" s="69"/>
    </row>
    <row r="119" spans="2:16" ht="12.75" customHeight="1">
      <c r="B119" s="23"/>
      <c r="E119" s="58"/>
      <c r="F119" s="23"/>
      <c r="I119" s="67"/>
      <c r="J119" s="68"/>
      <c r="K119" s="67"/>
      <c r="L119" s="67"/>
      <c r="M119" s="68"/>
      <c r="N119" s="68"/>
      <c r="O119" s="69"/>
      <c r="P119" s="69"/>
    </row>
    <row r="120" spans="2:16" ht="12.75" customHeight="1">
      <c r="B120" s="23"/>
      <c r="E120" s="58"/>
      <c r="F120" s="23"/>
      <c r="I120" s="67"/>
      <c r="J120" s="68"/>
      <c r="K120" s="67"/>
      <c r="L120" s="67"/>
      <c r="M120" s="68"/>
      <c r="N120" s="68"/>
      <c r="O120" s="69"/>
      <c r="P120" s="69"/>
    </row>
    <row r="121" spans="2:16" ht="12.75" customHeight="1">
      <c r="B121" s="23"/>
      <c r="E121" s="58"/>
      <c r="F121" s="23"/>
      <c r="I121" s="67"/>
      <c r="J121" s="68"/>
      <c r="K121" s="67"/>
      <c r="L121" s="67"/>
      <c r="M121" s="68"/>
      <c r="N121" s="68"/>
      <c r="O121" s="69"/>
      <c r="P121" s="69"/>
    </row>
    <row r="122" spans="2:16" ht="12.75" customHeight="1">
      <c r="B122" s="23"/>
      <c r="E122" s="58"/>
      <c r="F122" s="23"/>
      <c r="I122" s="67"/>
      <c r="J122" s="68"/>
      <c r="K122" s="67"/>
      <c r="L122" s="67"/>
      <c r="M122" s="68"/>
      <c r="N122" s="68"/>
      <c r="O122" s="69"/>
      <c r="P122" s="69"/>
    </row>
    <row r="123" spans="2:16" ht="12.75" customHeight="1">
      <c r="B123" s="23"/>
      <c r="E123" s="58"/>
      <c r="F123" s="23"/>
      <c r="I123" s="67"/>
      <c r="J123" s="68"/>
      <c r="K123" s="67"/>
      <c r="L123" s="67"/>
      <c r="M123" s="68"/>
      <c r="N123" s="68"/>
      <c r="O123" s="69"/>
      <c r="P123" s="69"/>
    </row>
    <row r="124" spans="2:16" ht="12.75" customHeight="1">
      <c r="B124" s="23"/>
      <c r="E124" s="58"/>
      <c r="F124" s="23"/>
      <c r="I124" s="67"/>
      <c r="J124" s="68"/>
      <c r="K124" s="67"/>
      <c r="L124" s="67"/>
      <c r="M124" s="68"/>
      <c r="N124" s="68"/>
      <c r="O124" s="69"/>
      <c r="P124" s="69"/>
    </row>
    <row r="125" spans="2:16" ht="12.75" customHeight="1">
      <c r="B125" s="23"/>
      <c r="E125" s="58"/>
      <c r="F125" s="23"/>
      <c r="I125" s="67"/>
      <c r="J125" s="68"/>
      <c r="K125" s="67"/>
      <c r="L125" s="67"/>
      <c r="M125" s="68"/>
      <c r="N125" s="68"/>
      <c r="O125" s="69"/>
      <c r="P125" s="69"/>
    </row>
    <row r="126" spans="2:16" ht="12.75" customHeight="1">
      <c r="B126" s="23"/>
      <c r="E126" s="58"/>
      <c r="F126" s="23"/>
      <c r="I126" s="67"/>
      <c r="J126" s="68"/>
      <c r="K126" s="67"/>
      <c r="L126" s="67"/>
      <c r="M126" s="68"/>
      <c r="N126" s="68"/>
      <c r="O126" s="69"/>
      <c r="P126" s="69"/>
    </row>
    <row r="127" spans="2:16" ht="12.75" customHeight="1">
      <c r="B127" s="23"/>
      <c r="E127" s="58"/>
      <c r="F127" s="23"/>
      <c r="I127" s="67"/>
      <c r="J127" s="68"/>
      <c r="K127" s="67"/>
      <c r="L127" s="67"/>
      <c r="M127" s="68"/>
      <c r="N127" s="68"/>
      <c r="O127" s="69"/>
      <c r="P127" s="69"/>
    </row>
    <row r="128" spans="2:16" ht="12.75" customHeight="1">
      <c r="B128" s="23"/>
      <c r="E128" s="58"/>
      <c r="F128" s="23"/>
      <c r="I128" s="67"/>
      <c r="J128" s="68"/>
      <c r="K128" s="67"/>
      <c r="L128" s="67"/>
      <c r="M128" s="68"/>
      <c r="N128" s="68"/>
      <c r="O128" s="69"/>
      <c r="P128" s="69"/>
    </row>
    <row r="129" spans="2:16" ht="12.75" customHeight="1">
      <c r="B129" s="23"/>
      <c r="E129" s="58"/>
      <c r="F129" s="23"/>
      <c r="I129" s="67"/>
      <c r="J129" s="68"/>
      <c r="K129" s="67"/>
      <c r="L129" s="67"/>
      <c r="M129" s="68"/>
      <c r="N129" s="68"/>
      <c r="O129" s="69"/>
      <c r="P129" s="69"/>
    </row>
    <row r="130" spans="2:16" ht="12.75" customHeight="1">
      <c r="B130" s="23"/>
      <c r="E130" s="58"/>
      <c r="F130" s="23"/>
      <c r="I130" s="67"/>
      <c r="J130" s="68"/>
      <c r="K130" s="67"/>
      <c r="L130" s="67"/>
      <c r="M130" s="68"/>
      <c r="N130" s="68"/>
      <c r="O130" s="69"/>
      <c r="P130" s="69"/>
    </row>
    <row r="131" spans="2:16" ht="12.75" customHeight="1">
      <c r="B131" s="23"/>
      <c r="E131" s="58"/>
      <c r="F131" s="23"/>
      <c r="I131" s="67"/>
      <c r="J131" s="68"/>
      <c r="K131" s="67"/>
      <c r="L131" s="67"/>
      <c r="M131" s="68"/>
      <c r="N131" s="68"/>
      <c r="O131" s="69"/>
      <c r="P131" s="69"/>
    </row>
    <row r="132" spans="2:16" ht="12.75" customHeight="1">
      <c r="B132" s="23"/>
      <c r="E132" s="58"/>
      <c r="F132" s="23"/>
      <c r="I132" s="67"/>
      <c r="J132" s="68"/>
      <c r="K132" s="67"/>
      <c r="L132" s="67"/>
      <c r="M132" s="68"/>
      <c r="N132" s="68"/>
      <c r="O132" s="69"/>
      <c r="P132" s="69"/>
    </row>
    <row r="133" spans="2:16" ht="12.75" customHeight="1">
      <c r="B133" s="23"/>
      <c r="E133" s="58"/>
      <c r="F133" s="23"/>
      <c r="I133" s="67"/>
      <c r="J133" s="68"/>
      <c r="K133" s="67"/>
      <c r="L133" s="67"/>
      <c r="M133" s="68"/>
      <c r="N133" s="68"/>
      <c r="O133" s="69"/>
      <c r="P133" s="69"/>
    </row>
    <row r="134" spans="2:16" ht="12.75" customHeight="1">
      <c r="B134" s="23"/>
      <c r="E134" s="58"/>
      <c r="F134" s="23"/>
      <c r="I134" s="67"/>
      <c r="J134" s="68"/>
      <c r="K134" s="67"/>
      <c r="L134" s="67"/>
      <c r="M134" s="68"/>
      <c r="N134" s="68"/>
      <c r="O134" s="69"/>
      <c r="P134" s="69"/>
    </row>
    <row r="135" spans="2:16" ht="12.75" customHeight="1">
      <c r="B135" s="23"/>
      <c r="E135" s="58"/>
      <c r="F135" s="23"/>
      <c r="I135" s="67"/>
      <c r="J135" s="68"/>
      <c r="K135" s="67"/>
      <c r="L135" s="67"/>
      <c r="M135" s="68"/>
      <c r="N135" s="68"/>
      <c r="O135" s="69"/>
      <c r="P135" s="69"/>
    </row>
    <row r="136" spans="2:16" ht="12.75" customHeight="1">
      <c r="B136" s="23"/>
      <c r="E136" s="58"/>
      <c r="F136" s="23"/>
      <c r="I136" s="67"/>
      <c r="J136" s="68"/>
      <c r="K136" s="67"/>
      <c r="L136" s="67"/>
      <c r="M136" s="68"/>
      <c r="N136" s="68"/>
      <c r="O136" s="69"/>
      <c r="P136" s="69"/>
    </row>
    <row r="137" spans="2:16" ht="12.75" customHeight="1">
      <c r="B137" s="23"/>
      <c r="E137" s="58"/>
      <c r="F137" s="23"/>
      <c r="I137" s="67"/>
      <c r="J137" s="68"/>
      <c r="K137" s="67"/>
      <c r="L137" s="67"/>
      <c r="M137" s="68"/>
      <c r="N137" s="68"/>
      <c r="O137" s="69"/>
      <c r="P137" s="69"/>
    </row>
    <row r="138" spans="2:16" ht="12.75" customHeight="1">
      <c r="B138" s="23"/>
      <c r="E138" s="58"/>
      <c r="F138" s="23"/>
      <c r="I138" s="67"/>
      <c r="J138" s="68"/>
      <c r="K138" s="67"/>
      <c r="L138" s="67"/>
      <c r="M138" s="68"/>
      <c r="N138" s="68"/>
      <c r="O138" s="69"/>
      <c r="P138" s="69"/>
    </row>
    <row r="139" spans="2:16" ht="12.75" customHeight="1">
      <c r="B139" s="23"/>
      <c r="E139" s="58"/>
      <c r="F139" s="23"/>
      <c r="I139" s="67"/>
      <c r="J139" s="68"/>
      <c r="K139" s="67"/>
      <c r="L139" s="67"/>
      <c r="M139" s="68"/>
      <c r="N139" s="68"/>
      <c r="O139" s="69"/>
      <c r="P139" s="69"/>
    </row>
    <row r="140" spans="2:16" ht="12.75" customHeight="1">
      <c r="B140" s="23"/>
      <c r="E140" s="58"/>
      <c r="F140" s="23"/>
      <c r="I140" s="67"/>
      <c r="J140" s="68"/>
      <c r="K140" s="67"/>
      <c r="L140" s="67"/>
      <c r="M140" s="68"/>
      <c r="N140" s="68"/>
      <c r="O140" s="69"/>
      <c r="P140" s="69"/>
    </row>
    <row r="141" spans="2:16" ht="12.75" customHeight="1">
      <c r="B141" s="23"/>
      <c r="E141" s="58"/>
      <c r="F141" s="23"/>
      <c r="I141" s="67"/>
      <c r="J141" s="68"/>
      <c r="K141" s="67"/>
      <c r="L141" s="67"/>
      <c r="M141" s="68"/>
      <c r="N141" s="68"/>
      <c r="O141" s="69"/>
      <c r="P141" s="69"/>
    </row>
    <row r="142" spans="2:16" ht="12.75" customHeight="1">
      <c r="B142" s="23"/>
      <c r="E142" s="58"/>
      <c r="F142" s="23"/>
      <c r="I142" s="67"/>
      <c r="J142" s="68"/>
      <c r="K142" s="67"/>
      <c r="L142" s="67"/>
      <c r="M142" s="68"/>
      <c r="N142" s="68"/>
      <c r="O142" s="69"/>
      <c r="P142" s="69"/>
    </row>
    <row r="143" spans="2:16" ht="12.75" customHeight="1">
      <c r="B143" s="23"/>
      <c r="E143" s="58"/>
      <c r="F143" s="23"/>
      <c r="I143" s="67"/>
      <c r="J143" s="68"/>
      <c r="K143" s="67"/>
      <c r="L143" s="67"/>
      <c r="M143" s="68"/>
      <c r="N143" s="68"/>
      <c r="O143" s="69"/>
      <c r="P143" s="69"/>
    </row>
    <row r="144" spans="2:16" ht="12.75" customHeight="1">
      <c r="B144" s="23"/>
      <c r="E144" s="58"/>
      <c r="F144" s="23"/>
      <c r="I144" s="67"/>
      <c r="J144" s="68"/>
      <c r="K144" s="67"/>
      <c r="L144" s="67"/>
      <c r="M144" s="68"/>
      <c r="N144" s="68"/>
      <c r="O144" s="69"/>
      <c r="P144" s="69"/>
    </row>
    <row r="145" spans="2:16" ht="12.75" customHeight="1">
      <c r="B145" s="23"/>
      <c r="E145" s="58"/>
      <c r="F145" s="23"/>
      <c r="I145" s="67"/>
      <c r="J145" s="68"/>
      <c r="K145" s="67"/>
      <c r="L145" s="67"/>
      <c r="M145" s="68"/>
      <c r="N145" s="68"/>
      <c r="O145" s="69"/>
      <c r="P145" s="70"/>
    </row>
    <row r="146" spans="2:16" ht="12.75" customHeight="1">
      <c r="B146" s="23"/>
      <c r="E146" s="58"/>
      <c r="F146" s="23"/>
      <c r="I146" s="67"/>
      <c r="J146" s="68"/>
      <c r="K146" s="67"/>
      <c r="L146" s="67"/>
      <c r="M146" s="68"/>
      <c r="N146" s="68"/>
      <c r="O146" s="69"/>
      <c r="P146" s="69"/>
    </row>
    <row r="147" spans="2:16" ht="12.75" customHeight="1">
      <c r="B147" s="23"/>
      <c r="E147" s="58"/>
      <c r="F147" s="23"/>
      <c r="I147" s="67"/>
      <c r="J147" s="68"/>
      <c r="K147" s="67"/>
      <c r="L147" s="67"/>
      <c r="M147" s="68"/>
      <c r="N147" s="68"/>
      <c r="O147" s="69"/>
      <c r="P147" s="70"/>
    </row>
    <row r="148" spans="2:16" ht="12.75" customHeight="1">
      <c r="B148" s="23"/>
      <c r="E148" s="58"/>
      <c r="F148" s="23"/>
      <c r="I148" s="67"/>
      <c r="J148" s="68"/>
      <c r="K148" s="67"/>
      <c r="L148" s="67"/>
      <c r="M148" s="68"/>
      <c r="N148" s="68"/>
      <c r="O148" s="69"/>
      <c r="P148" s="69"/>
    </row>
    <row r="149" spans="2:16" ht="12.75" customHeight="1">
      <c r="B149" s="23"/>
      <c r="E149" s="58"/>
      <c r="F149" s="23"/>
      <c r="I149" s="67"/>
      <c r="J149" s="68"/>
      <c r="K149" s="67"/>
      <c r="L149" s="67"/>
      <c r="M149" s="68"/>
      <c r="N149" s="68"/>
      <c r="O149" s="69"/>
      <c r="P149" s="69"/>
    </row>
    <row r="150" spans="2:16" ht="12.75" customHeight="1">
      <c r="B150" s="23"/>
      <c r="E150" s="58"/>
      <c r="F150" s="23"/>
      <c r="I150" s="67"/>
      <c r="J150" s="68"/>
      <c r="K150" s="67"/>
      <c r="L150" s="67"/>
      <c r="M150" s="68"/>
      <c r="N150" s="68"/>
      <c r="O150" s="69"/>
      <c r="P150" s="69"/>
    </row>
    <row r="151" spans="2:16" ht="12.75" customHeight="1">
      <c r="B151" s="23"/>
      <c r="E151" s="58"/>
      <c r="F151" s="23"/>
      <c r="I151" s="67"/>
      <c r="J151" s="68"/>
      <c r="K151" s="67"/>
      <c r="L151" s="67"/>
      <c r="M151" s="68"/>
      <c r="N151" s="68"/>
      <c r="O151" s="69"/>
      <c r="P151" s="69"/>
    </row>
    <row r="152" spans="2:16" ht="12.75" customHeight="1">
      <c r="B152" s="23"/>
      <c r="E152" s="58"/>
      <c r="F152" s="23"/>
      <c r="I152" s="67"/>
      <c r="J152" s="68"/>
      <c r="K152" s="67"/>
      <c r="L152" s="67"/>
      <c r="M152" s="68"/>
      <c r="N152" s="68"/>
      <c r="O152" s="69"/>
      <c r="P152" s="69"/>
    </row>
    <row r="153" spans="2:16" ht="12.75" customHeight="1">
      <c r="B153" s="23"/>
      <c r="E153" s="58"/>
      <c r="F153" s="23"/>
      <c r="I153" s="67"/>
      <c r="J153" s="68"/>
      <c r="K153" s="67"/>
      <c r="L153" s="67"/>
      <c r="M153" s="68"/>
      <c r="N153" s="68"/>
      <c r="O153" s="69"/>
      <c r="P153" s="69"/>
    </row>
    <row r="154" spans="2:16" ht="12.75" customHeight="1">
      <c r="B154" s="23"/>
      <c r="E154" s="58"/>
      <c r="F154" s="23"/>
      <c r="I154" s="67"/>
      <c r="J154" s="68"/>
      <c r="K154" s="67"/>
      <c r="L154" s="67"/>
      <c r="M154" s="68"/>
      <c r="N154" s="68"/>
      <c r="O154" s="69"/>
      <c r="P154" s="69"/>
    </row>
    <row r="155" spans="2:16" ht="12.75" customHeight="1">
      <c r="B155" s="23"/>
      <c r="E155" s="58"/>
      <c r="F155" s="23"/>
      <c r="I155" s="67"/>
      <c r="J155" s="68"/>
      <c r="K155" s="67"/>
      <c r="L155" s="67"/>
      <c r="M155" s="68"/>
      <c r="N155" s="68"/>
      <c r="O155" s="69"/>
      <c r="P155" s="69"/>
    </row>
    <row r="156" spans="2:16" ht="12.75" customHeight="1">
      <c r="B156" s="23"/>
      <c r="E156" s="58"/>
      <c r="F156" s="23"/>
      <c r="I156" s="67"/>
      <c r="J156" s="68"/>
      <c r="K156" s="67"/>
      <c r="L156" s="67"/>
      <c r="M156" s="68"/>
      <c r="N156" s="68"/>
      <c r="O156" s="69"/>
      <c r="P156" s="69"/>
    </row>
    <row r="157" spans="2:16" ht="12.75" customHeight="1">
      <c r="B157" s="23"/>
      <c r="E157" s="58"/>
      <c r="F157" s="23"/>
      <c r="I157" s="67"/>
      <c r="J157" s="68"/>
      <c r="K157" s="67"/>
      <c r="L157" s="67"/>
      <c r="M157" s="68"/>
      <c r="N157" s="68"/>
      <c r="O157" s="69"/>
      <c r="P157" s="69"/>
    </row>
    <row r="158" spans="2:16" ht="12.75" customHeight="1">
      <c r="B158" s="23"/>
      <c r="E158" s="58"/>
      <c r="F158" s="23"/>
      <c r="I158" s="67"/>
      <c r="J158" s="68"/>
      <c r="K158" s="67"/>
      <c r="L158" s="67"/>
      <c r="M158" s="68"/>
      <c r="N158" s="68"/>
      <c r="O158" s="69"/>
      <c r="P158" s="69"/>
    </row>
    <row r="159" spans="2:16" ht="12.75" customHeight="1">
      <c r="B159" s="23"/>
      <c r="E159" s="58"/>
      <c r="F159" s="23"/>
      <c r="I159" s="67"/>
      <c r="J159" s="68"/>
      <c r="K159" s="67"/>
      <c r="L159" s="67"/>
      <c r="M159" s="68"/>
      <c r="N159" s="68"/>
      <c r="O159" s="69"/>
      <c r="P159" s="69"/>
    </row>
    <row r="160" spans="2:16" ht="12.75" customHeight="1">
      <c r="B160" s="23"/>
      <c r="E160" s="58"/>
      <c r="F160" s="23"/>
      <c r="I160" s="67"/>
      <c r="J160" s="68"/>
      <c r="K160" s="67"/>
      <c r="L160" s="67"/>
      <c r="M160" s="68"/>
      <c r="N160" s="68"/>
      <c r="O160" s="69"/>
      <c r="P160" s="69"/>
    </row>
    <row r="161" spans="2:16" ht="12.75" customHeight="1">
      <c r="B161" s="23"/>
      <c r="E161" s="58"/>
      <c r="F161" s="23"/>
      <c r="I161" s="67"/>
      <c r="J161" s="68"/>
      <c r="K161" s="67"/>
      <c r="L161" s="67"/>
      <c r="M161" s="68"/>
      <c r="N161" s="68"/>
      <c r="O161" s="69"/>
      <c r="P161" s="69"/>
    </row>
    <row r="162" spans="2:16" ht="12.75" customHeight="1">
      <c r="B162" s="23"/>
      <c r="E162" s="58"/>
      <c r="F162" s="23"/>
      <c r="I162" s="67"/>
      <c r="J162" s="68"/>
      <c r="K162" s="67"/>
      <c r="L162" s="67"/>
      <c r="M162" s="68"/>
      <c r="N162" s="68"/>
      <c r="O162" s="69"/>
      <c r="P162" s="69"/>
    </row>
    <row r="163" spans="2:16" ht="12.75" customHeight="1">
      <c r="B163" s="23"/>
      <c r="E163" s="58"/>
      <c r="F163" s="23"/>
      <c r="I163" s="67"/>
      <c r="J163" s="68"/>
      <c r="K163" s="67"/>
      <c r="L163" s="67"/>
      <c r="M163" s="68"/>
      <c r="N163" s="68"/>
      <c r="O163" s="69"/>
      <c r="P163" s="69"/>
    </row>
    <row r="164" spans="2:16" ht="12.75" customHeight="1">
      <c r="B164" s="23"/>
      <c r="E164" s="58"/>
      <c r="F164" s="23"/>
      <c r="I164" s="67"/>
      <c r="J164" s="68"/>
      <c r="K164" s="67"/>
      <c r="L164" s="67"/>
      <c r="M164" s="68"/>
      <c r="N164" s="68"/>
      <c r="O164" s="69"/>
      <c r="P164" s="69"/>
    </row>
    <row r="165" spans="2:16" ht="12.75" customHeight="1">
      <c r="B165" s="23"/>
      <c r="E165" s="58"/>
      <c r="F165" s="23"/>
      <c r="I165" s="67"/>
      <c r="J165" s="68"/>
      <c r="K165" s="67"/>
      <c r="L165" s="67"/>
      <c r="M165" s="68"/>
      <c r="N165" s="68"/>
      <c r="O165" s="69"/>
      <c r="P165" s="69"/>
    </row>
    <row r="166" spans="2:16" ht="12.75" customHeight="1">
      <c r="B166" s="23"/>
      <c r="E166" s="58"/>
      <c r="F166" s="23"/>
      <c r="I166" s="67"/>
      <c r="J166" s="68"/>
      <c r="K166" s="67"/>
      <c r="L166" s="67"/>
      <c r="M166" s="68"/>
      <c r="N166" s="68"/>
      <c r="O166" s="69"/>
      <c r="P166" s="69"/>
    </row>
    <row r="167" spans="2:16" ht="12.75" customHeight="1">
      <c r="B167" s="23"/>
      <c r="E167" s="58"/>
      <c r="F167" s="23"/>
      <c r="I167" s="67"/>
      <c r="J167" s="68"/>
      <c r="K167" s="67"/>
      <c r="L167" s="67"/>
      <c r="M167" s="68"/>
      <c r="N167" s="68"/>
      <c r="O167" s="69"/>
      <c r="P167" s="69"/>
    </row>
    <row r="168" spans="2:16" ht="12.75" customHeight="1">
      <c r="B168" s="23"/>
      <c r="E168" s="58"/>
      <c r="F168" s="23"/>
      <c r="I168" s="67"/>
      <c r="J168" s="68"/>
      <c r="K168" s="67"/>
      <c r="L168" s="67"/>
      <c r="M168" s="68"/>
      <c r="N168" s="68"/>
      <c r="O168" s="69"/>
      <c r="P168" s="69"/>
    </row>
    <row r="169" spans="2:16" ht="12.75" customHeight="1">
      <c r="B169" s="23"/>
      <c r="E169" s="58"/>
      <c r="F169" s="23"/>
      <c r="I169" s="67"/>
      <c r="J169" s="68"/>
      <c r="K169" s="67"/>
      <c r="L169" s="67"/>
      <c r="M169" s="68"/>
      <c r="N169" s="68"/>
      <c r="O169" s="69"/>
      <c r="P169" s="69"/>
    </row>
    <row r="170" spans="2:16" ht="12.75" customHeight="1">
      <c r="B170" s="23"/>
      <c r="E170" s="58"/>
      <c r="F170" s="23"/>
      <c r="I170" s="67"/>
      <c r="J170" s="68"/>
      <c r="K170" s="67"/>
      <c r="L170" s="67"/>
      <c r="M170" s="68"/>
      <c r="N170" s="68"/>
      <c r="O170" s="69"/>
      <c r="P170" s="69"/>
    </row>
    <row r="171" spans="2:16" ht="12.75" customHeight="1">
      <c r="B171" s="23"/>
      <c r="E171" s="58"/>
      <c r="F171" s="23"/>
      <c r="I171" s="67"/>
      <c r="J171" s="68"/>
      <c r="K171" s="67"/>
      <c r="L171" s="67"/>
      <c r="M171" s="68"/>
      <c r="N171" s="68"/>
      <c r="O171" s="69"/>
      <c r="P171" s="70"/>
    </row>
    <row r="172" spans="2:16" ht="12.75" customHeight="1">
      <c r="B172" s="23"/>
      <c r="E172" s="58"/>
      <c r="F172" s="23"/>
      <c r="I172" s="67"/>
      <c r="J172" s="68"/>
      <c r="K172" s="67"/>
      <c r="L172" s="67"/>
      <c r="M172" s="68"/>
      <c r="N172" s="68"/>
      <c r="O172" s="69"/>
      <c r="P172" s="69"/>
    </row>
    <row r="173" spans="2:16" ht="12.75" customHeight="1">
      <c r="B173" s="23"/>
      <c r="E173" s="58"/>
      <c r="F173" s="23"/>
      <c r="I173" s="67"/>
      <c r="J173" s="68"/>
      <c r="K173" s="67"/>
      <c r="L173" s="67"/>
      <c r="M173" s="68"/>
      <c r="N173" s="68"/>
      <c r="O173" s="69"/>
      <c r="P173" s="70"/>
    </row>
    <row r="174" spans="2:16" ht="12.75" customHeight="1">
      <c r="B174" s="23"/>
      <c r="E174" s="58"/>
      <c r="F174" s="23"/>
      <c r="I174" s="67"/>
      <c r="J174" s="68"/>
      <c r="K174" s="67"/>
      <c r="L174" s="67"/>
      <c r="M174" s="68"/>
      <c r="N174" s="68"/>
      <c r="O174" s="69"/>
      <c r="P174" s="69"/>
    </row>
    <row r="175" spans="2:16" ht="12.75" customHeight="1">
      <c r="B175" s="23"/>
      <c r="E175" s="58"/>
      <c r="F175" s="23"/>
      <c r="I175" s="67"/>
      <c r="J175" s="68"/>
      <c r="K175" s="67"/>
      <c r="L175" s="67"/>
      <c r="M175" s="68"/>
      <c r="N175" s="68"/>
      <c r="O175" s="69"/>
      <c r="P175" s="70"/>
    </row>
    <row r="176" spans="2:16" ht="12.75" customHeight="1">
      <c r="B176" s="23"/>
      <c r="E176" s="58"/>
      <c r="F176" s="23"/>
      <c r="I176" s="67"/>
      <c r="J176" s="68"/>
      <c r="K176" s="67"/>
      <c r="L176" s="67"/>
      <c r="M176" s="68"/>
      <c r="N176" s="68"/>
      <c r="O176" s="69"/>
      <c r="P176" s="70"/>
    </row>
    <row r="177" spans="2:16" ht="12.75" customHeight="1">
      <c r="B177" s="23"/>
      <c r="E177" s="58"/>
      <c r="F177" s="23"/>
      <c r="I177" s="67"/>
      <c r="J177" s="68"/>
      <c r="K177" s="67"/>
      <c r="L177" s="67"/>
      <c r="M177" s="68"/>
      <c r="N177" s="68"/>
      <c r="O177" s="69"/>
      <c r="P177" s="70"/>
    </row>
    <row r="178" spans="2:16" ht="12.75" customHeight="1">
      <c r="B178" s="23"/>
      <c r="E178" s="58"/>
      <c r="F178" s="23"/>
      <c r="I178" s="67"/>
      <c r="J178" s="68"/>
      <c r="K178" s="67"/>
      <c r="L178" s="67"/>
      <c r="M178" s="68"/>
      <c r="N178" s="68"/>
      <c r="O178" s="69"/>
      <c r="P178" s="70"/>
    </row>
    <row r="179" spans="2:16" ht="12.75" customHeight="1">
      <c r="B179" s="23"/>
      <c r="E179" s="58"/>
      <c r="F179" s="23"/>
      <c r="I179" s="67"/>
      <c r="J179" s="68"/>
      <c r="K179" s="67"/>
      <c r="L179" s="67"/>
      <c r="M179" s="68"/>
      <c r="N179" s="68"/>
      <c r="O179" s="69"/>
      <c r="P179" s="70"/>
    </row>
    <row r="180" spans="2:16" ht="12.75" customHeight="1">
      <c r="B180" s="23"/>
      <c r="E180" s="58"/>
      <c r="F180" s="23"/>
      <c r="I180" s="67"/>
      <c r="J180" s="68"/>
      <c r="K180" s="67"/>
      <c r="L180" s="67"/>
      <c r="M180" s="68"/>
      <c r="N180" s="68"/>
      <c r="O180" s="69"/>
      <c r="P180" s="70"/>
    </row>
    <row r="181" spans="2:16" ht="12.75" customHeight="1">
      <c r="B181" s="23"/>
      <c r="E181" s="58"/>
      <c r="F181" s="23"/>
      <c r="I181" s="67"/>
      <c r="J181" s="68"/>
      <c r="K181" s="67"/>
      <c r="L181" s="67"/>
      <c r="M181" s="68"/>
      <c r="N181" s="68"/>
      <c r="O181" s="69"/>
      <c r="P181" s="69"/>
    </row>
    <row r="182" spans="2:16" ht="12.75" customHeight="1">
      <c r="B182" s="23"/>
      <c r="E182" s="58"/>
      <c r="F182" s="23"/>
      <c r="I182" s="67"/>
      <c r="J182" s="68"/>
      <c r="K182" s="67"/>
      <c r="L182" s="67"/>
      <c r="M182" s="68"/>
      <c r="N182" s="68"/>
      <c r="O182" s="69"/>
      <c r="P182" s="70"/>
    </row>
    <row r="183" spans="2:16" ht="12.75" customHeight="1">
      <c r="B183" s="23"/>
      <c r="E183" s="58"/>
      <c r="F183" s="23"/>
      <c r="I183" s="67"/>
      <c r="J183" s="68"/>
      <c r="K183" s="67"/>
      <c r="L183" s="67"/>
      <c r="M183" s="68"/>
      <c r="N183" s="68"/>
      <c r="O183" s="69"/>
      <c r="P183" s="69"/>
    </row>
    <row r="184" spans="2:16" ht="12.75" customHeight="1">
      <c r="B184" s="23"/>
      <c r="E184" s="58"/>
      <c r="F184" s="23"/>
      <c r="I184" s="67"/>
      <c r="J184" s="68"/>
      <c r="K184" s="67"/>
      <c r="L184" s="67"/>
      <c r="M184" s="68"/>
      <c r="N184" s="68"/>
      <c r="O184" s="69"/>
      <c r="P184" s="69"/>
    </row>
    <row r="185" spans="2:16" ht="12.75" customHeight="1">
      <c r="B185" s="23"/>
      <c r="E185" s="58"/>
      <c r="F185" s="23"/>
      <c r="I185" s="67"/>
      <c r="J185" s="68"/>
      <c r="K185" s="67"/>
      <c r="L185" s="67"/>
      <c r="M185" s="68"/>
      <c r="N185" s="68"/>
      <c r="O185" s="69"/>
      <c r="P185" s="69"/>
    </row>
    <row r="186" spans="2:16" ht="12.75" customHeight="1">
      <c r="B186" s="23"/>
      <c r="E186" s="58"/>
      <c r="F186" s="23"/>
      <c r="I186" s="67"/>
      <c r="J186" s="68"/>
      <c r="K186" s="67"/>
      <c r="L186" s="67"/>
      <c r="M186" s="68"/>
      <c r="N186" s="68"/>
      <c r="O186" s="69"/>
      <c r="P186" s="69"/>
    </row>
    <row r="187" spans="2:16" ht="12.75" customHeight="1">
      <c r="B187" s="23"/>
      <c r="E187" s="58"/>
      <c r="F187" s="23"/>
      <c r="I187" s="67"/>
      <c r="J187" s="68"/>
      <c r="K187" s="67"/>
      <c r="L187" s="67"/>
      <c r="M187" s="68"/>
      <c r="N187" s="68"/>
      <c r="O187" s="69"/>
      <c r="P187" s="70"/>
    </row>
    <row r="188" spans="2:16" ht="12.75" customHeight="1">
      <c r="B188" s="23"/>
      <c r="E188" s="58"/>
      <c r="F188" s="23"/>
      <c r="I188" s="67"/>
      <c r="J188" s="68"/>
      <c r="K188" s="67"/>
      <c r="L188" s="67"/>
      <c r="M188" s="68"/>
      <c r="N188" s="68"/>
      <c r="O188" s="69"/>
      <c r="P188" s="70"/>
    </row>
    <row r="189" spans="2:16">
      <c r="B189" s="23"/>
      <c r="E189" s="58"/>
      <c r="F189" s="23"/>
    </row>
    <row r="190" spans="2:16">
      <c r="B190" s="23"/>
      <c r="E190" s="58"/>
      <c r="F190" s="23"/>
    </row>
    <row r="191" spans="2:16">
      <c r="B191" s="23"/>
      <c r="E191" s="58"/>
      <c r="F191" s="23"/>
    </row>
    <row r="192" spans="2:16">
      <c r="B192" s="23"/>
      <c r="E192" s="58"/>
      <c r="F192" s="23"/>
    </row>
    <row r="193" spans="2:6">
      <c r="B193" s="23"/>
      <c r="E193" s="58"/>
      <c r="F193" s="23"/>
    </row>
    <row r="194" spans="2:6">
      <c r="B194" s="23"/>
      <c r="E194" s="58"/>
      <c r="F194" s="23"/>
    </row>
    <row r="195" spans="2:6">
      <c r="B195" s="23"/>
      <c r="E195" s="58"/>
      <c r="F195" s="23"/>
    </row>
    <row r="196" spans="2:6">
      <c r="B196" s="23"/>
      <c r="E196" s="58"/>
      <c r="F196" s="23"/>
    </row>
    <row r="197" spans="2:6">
      <c r="B197" s="23"/>
      <c r="E197" s="58"/>
      <c r="F197" s="23"/>
    </row>
    <row r="198" spans="2:6">
      <c r="B198" s="23"/>
      <c r="E198" s="58"/>
      <c r="F198" s="23"/>
    </row>
    <row r="199" spans="2:6">
      <c r="B199" s="23"/>
      <c r="E199" s="58"/>
      <c r="F199" s="23"/>
    </row>
    <row r="200" spans="2:6">
      <c r="B200" s="23"/>
      <c r="E200" s="58"/>
      <c r="F200" s="23"/>
    </row>
    <row r="201" spans="2:6">
      <c r="B201" s="23"/>
      <c r="E201" s="58"/>
      <c r="F201" s="23"/>
    </row>
    <row r="202" spans="2:6">
      <c r="B202" s="23"/>
      <c r="E202" s="58"/>
      <c r="F202" s="23"/>
    </row>
    <row r="203" spans="2:6">
      <c r="B203" s="23"/>
      <c r="E203" s="58"/>
      <c r="F203" s="23"/>
    </row>
    <row r="204" spans="2:6">
      <c r="B204" s="23"/>
      <c r="E204" s="58"/>
      <c r="F204" s="23"/>
    </row>
    <row r="205" spans="2:6">
      <c r="B205" s="23"/>
      <c r="E205" s="58"/>
      <c r="F205" s="23"/>
    </row>
    <row r="206" spans="2:6">
      <c r="B206" s="23"/>
      <c r="E206" s="58"/>
      <c r="F206" s="23"/>
    </row>
    <row r="207" spans="2:6">
      <c r="B207" s="23"/>
      <c r="E207" s="58"/>
      <c r="F207" s="23"/>
    </row>
    <row r="208" spans="2:6">
      <c r="B208" s="23"/>
      <c r="E208" s="58"/>
      <c r="F208" s="23"/>
    </row>
    <row r="209" spans="2:6">
      <c r="B209" s="23"/>
      <c r="E209" s="58"/>
      <c r="F209" s="23"/>
    </row>
    <row r="210" spans="2:6">
      <c r="B210" s="23"/>
      <c r="E210" s="58"/>
      <c r="F210" s="23"/>
    </row>
    <row r="211" spans="2:6">
      <c r="B211" s="23"/>
      <c r="E211" s="58"/>
      <c r="F211" s="23"/>
    </row>
    <row r="212" spans="2:6">
      <c r="B212" s="23"/>
      <c r="E212" s="58"/>
      <c r="F212" s="23"/>
    </row>
    <row r="213" spans="2:6">
      <c r="B213" s="23"/>
      <c r="E213" s="58"/>
      <c r="F213" s="23"/>
    </row>
    <row r="214" spans="2:6">
      <c r="B214" s="23"/>
      <c r="E214" s="58"/>
      <c r="F214" s="23"/>
    </row>
    <row r="215" spans="2:6">
      <c r="B215" s="23"/>
      <c r="E215" s="58"/>
      <c r="F215" s="23"/>
    </row>
    <row r="216" spans="2:6">
      <c r="B216" s="23"/>
      <c r="E216" s="58"/>
      <c r="F216" s="23"/>
    </row>
    <row r="217" spans="2:6">
      <c r="B217" s="23"/>
      <c r="E217" s="58"/>
      <c r="F217" s="23"/>
    </row>
    <row r="218" spans="2:6">
      <c r="B218" s="23"/>
      <c r="E218" s="58"/>
      <c r="F218" s="23"/>
    </row>
    <row r="219" spans="2:6">
      <c r="B219" s="23"/>
      <c r="E219" s="58"/>
      <c r="F219" s="23"/>
    </row>
    <row r="220" spans="2:6">
      <c r="B220" s="23"/>
      <c r="E220" s="58"/>
      <c r="F220" s="23"/>
    </row>
    <row r="221" spans="2:6">
      <c r="B221" s="23"/>
      <c r="E221" s="58"/>
      <c r="F221" s="23"/>
    </row>
    <row r="222" spans="2:6">
      <c r="B222" s="23"/>
      <c r="E222" s="58"/>
      <c r="F222" s="23"/>
    </row>
    <row r="223" spans="2:6">
      <c r="B223" s="23"/>
      <c r="E223" s="58"/>
      <c r="F223" s="23"/>
    </row>
    <row r="224" spans="2:6">
      <c r="B224" s="23"/>
      <c r="E224" s="58"/>
      <c r="F224" s="23"/>
    </row>
    <row r="225" spans="2:6">
      <c r="B225" s="23"/>
      <c r="E225" s="58"/>
      <c r="F225" s="23"/>
    </row>
    <row r="226" spans="2:6">
      <c r="B226" s="23"/>
      <c r="E226" s="58"/>
      <c r="F226" s="23"/>
    </row>
    <row r="227" spans="2:6">
      <c r="B227" s="23"/>
      <c r="E227" s="58"/>
      <c r="F227" s="23"/>
    </row>
    <row r="228" spans="2:6">
      <c r="B228" s="23"/>
      <c r="E228" s="58"/>
      <c r="F228" s="23"/>
    </row>
    <row r="229" spans="2:6">
      <c r="B229" s="23"/>
      <c r="E229" s="58"/>
      <c r="F229" s="23"/>
    </row>
    <row r="230" spans="2:6">
      <c r="B230" s="23"/>
      <c r="E230" s="58"/>
      <c r="F230" s="23"/>
    </row>
    <row r="231" spans="2:6">
      <c r="B231" s="23"/>
      <c r="E231" s="58"/>
      <c r="F231" s="23"/>
    </row>
    <row r="232" spans="2:6">
      <c r="B232" s="23"/>
      <c r="E232" s="58"/>
      <c r="F232" s="23"/>
    </row>
    <row r="233" spans="2:6">
      <c r="B233" s="23"/>
      <c r="E233" s="58"/>
      <c r="F233" s="23"/>
    </row>
    <row r="234" spans="2:6">
      <c r="B234" s="23"/>
      <c r="E234" s="58"/>
      <c r="F234" s="23"/>
    </row>
    <row r="235" spans="2:6">
      <c r="B235" s="23"/>
      <c r="E235" s="58"/>
      <c r="F235" s="23"/>
    </row>
    <row r="236" spans="2:6">
      <c r="B236" s="23"/>
      <c r="E236" s="58"/>
      <c r="F236" s="23"/>
    </row>
    <row r="237" spans="2:6">
      <c r="B237" s="23"/>
      <c r="E237" s="58"/>
      <c r="F237" s="23"/>
    </row>
    <row r="238" spans="2:6">
      <c r="B238" s="23"/>
      <c r="E238" s="58"/>
      <c r="F238" s="23"/>
    </row>
    <row r="239" spans="2:6">
      <c r="B239" s="23"/>
      <c r="E239" s="58"/>
      <c r="F239" s="23"/>
    </row>
    <row r="240" spans="2:6">
      <c r="B240" s="23"/>
      <c r="E240" s="58"/>
      <c r="F240" s="23"/>
    </row>
    <row r="241" spans="2:6">
      <c r="B241" s="23"/>
      <c r="E241" s="58"/>
      <c r="F241" s="23"/>
    </row>
    <row r="242" spans="2:6">
      <c r="B242" s="23"/>
      <c r="E242" s="58"/>
      <c r="F242" s="23"/>
    </row>
    <row r="243" spans="2:6">
      <c r="B243" s="23"/>
      <c r="E243" s="58"/>
      <c r="F243" s="23"/>
    </row>
    <row r="244" spans="2:6">
      <c r="B244" s="23"/>
      <c r="E244" s="58"/>
      <c r="F244" s="23"/>
    </row>
    <row r="245" spans="2:6">
      <c r="B245" s="23"/>
      <c r="E245" s="58"/>
      <c r="F245" s="23"/>
    </row>
    <row r="246" spans="2:6">
      <c r="B246" s="23"/>
      <c r="E246" s="58"/>
      <c r="F246" s="23"/>
    </row>
    <row r="247" spans="2:6">
      <c r="B247" s="23"/>
      <c r="E247" s="58"/>
      <c r="F247" s="23"/>
    </row>
    <row r="248" spans="2:6">
      <c r="B248" s="23"/>
      <c r="E248" s="58"/>
      <c r="F248" s="23"/>
    </row>
    <row r="249" spans="2:6">
      <c r="B249" s="23"/>
      <c r="E249" s="58"/>
      <c r="F249" s="23"/>
    </row>
    <row r="250" spans="2:6">
      <c r="B250" s="23"/>
      <c r="E250" s="58"/>
      <c r="F250" s="23"/>
    </row>
    <row r="251" spans="2:6">
      <c r="B251" s="23"/>
      <c r="E251" s="58"/>
      <c r="F251" s="23"/>
    </row>
    <row r="252" spans="2:6">
      <c r="B252" s="23"/>
      <c r="E252" s="58"/>
      <c r="F252" s="23"/>
    </row>
    <row r="253" spans="2:6">
      <c r="B253" s="23"/>
      <c r="E253" s="58"/>
      <c r="F253" s="23"/>
    </row>
    <row r="254" spans="2:6">
      <c r="B254" s="23"/>
      <c r="E254" s="58"/>
      <c r="F254" s="23"/>
    </row>
    <row r="255" spans="2:6">
      <c r="B255" s="23"/>
      <c r="E255" s="58"/>
      <c r="F255" s="23"/>
    </row>
    <row r="256" spans="2:6">
      <c r="B256" s="23"/>
      <c r="E256" s="58"/>
      <c r="F256" s="23"/>
    </row>
    <row r="257" spans="2:6">
      <c r="B257" s="23"/>
      <c r="E257" s="58"/>
      <c r="F257" s="23"/>
    </row>
    <row r="258" spans="2:6">
      <c r="B258" s="23"/>
      <c r="E258" s="58"/>
      <c r="F258" s="23"/>
    </row>
    <row r="259" spans="2:6">
      <c r="B259" s="23"/>
      <c r="E259" s="58"/>
      <c r="F259" s="23"/>
    </row>
    <row r="260" spans="2:6">
      <c r="B260" s="23"/>
      <c r="E260" s="58"/>
      <c r="F260" s="23"/>
    </row>
    <row r="261" spans="2:6">
      <c r="B261" s="23"/>
      <c r="E261" s="58"/>
      <c r="F261" s="23"/>
    </row>
    <row r="262" spans="2:6">
      <c r="B262" s="23"/>
      <c r="E262" s="58"/>
      <c r="F262" s="23"/>
    </row>
    <row r="263" spans="2:6">
      <c r="B263" s="23"/>
      <c r="E263" s="58"/>
      <c r="F263" s="23"/>
    </row>
    <row r="264" spans="2:6">
      <c r="B264" s="23"/>
      <c r="E264" s="58"/>
      <c r="F264" s="23"/>
    </row>
    <row r="265" spans="2:6">
      <c r="B265" s="23"/>
      <c r="E265" s="58"/>
      <c r="F265" s="23"/>
    </row>
    <row r="266" spans="2:6">
      <c r="B266" s="23"/>
      <c r="E266" s="58"/>
      <c r="F266" s="23"/>
    </row>
    <row r="267" spans="2:6">
      <c r="B267" s="23"/>
      <c r="E267" s="58"/>
      <c r="F267" s="23"/>
    </row>
    <row r="268" spans="2:6">
      <c r="B268" s="23"/>
      <c r="E268" s="58"/>
      <c r="F268" s="23"/>
    </row>
    <row r="269" spans="2:6">
      <c r="B269" s="23"/>
      <c r="E269" s="58"/>
      <c r="F269" s="23"/>
    </row>
    <row r="270" spans="2:6">
      <c r="B270" s="23"/>
      <c r="E270" s="58"/>
      <c r="F270" s="23"/>
    </row>
    <row r="271" spans="2:6">
      <c r="B271" s="23"/>
      <c r="E271" s="58"/>
      <c r="F271" s="23"/>
    </row>
    <row r="272" spans="2:6">
      <c r="B272" s="23"/>
      <c r="E272" s="58"/>
      <c r="F272" s="23"/>
    </row>
    <row r="273" spans="2:6">
      <c r="B273" s="23"/>
      <c r="E273" s="58"/>
      <c r="F273" s="23"/>
    </row>
    <row r="274" spans="2:6">
      <c r="B274" s="23"/>
      <c r="E274" s="58"/>
      <c r="F274" s="23"/>
    </row>
    <row r="275" spans="2:6">
      <c r="B275" s="23"/>
      <c r="E275" s="58"/>
      <c r="F275" s="23"/>
    </row>
    <row r="276" spans="2:6">
      <c r="B276" s="23"/>
      <c r="E276" s="58"/>
      <c r="F276" s="23"/>
    </row>
    <row r="277" spans="2:6">
      <c r="B277" s="23"/>
      <c r="E277" s="58"/>
      <c r="F277" s="23"/>
    </row>
    <row r="278" spans="2:6">
      <c r="B278" s="23"/>
      <c r="E278" s="58"/>
      <c r="F278" s="23"/>
    </row>
    <row r="279" spans="2:6">
      <c r="B279" s="23"/>
      <c r="E279" s="58"/>
      <c r="F279" s="23"/>
    </row>
    <row r="280" spans="2:6">
      <c r="B280" s="23"/>
      <c r="E280" s="58"/>
      <c r="F280" s="23"/>
    </row>
    <row r="281" spans="2:6">
      <c r="B281" s="23"/>
      <c r="E281" s="58"/>
      <c r="F281" s="23"/>
    </row>
    <row r="282" spans="2:6">
      <c r="B282" s="23"/>
      <c r="E282" s="58"/>
      <c r="F282" s="23"/>
    </row>
    <row r="283" spans="2:6">
      <c r="B283" s="23"/>
      <c r="E283" s="58"/>
      <c r="F283" s="23"/>
    </row>
    <row r="284" spans="2:6">
      <c r="B284" s="23"/>
      <c r="E284" s="58"/>
      <c r="F284" s="23"/>
    </row>
    <row r="285" spans="2:6">
      <c r="B285" s="23"/>
      <c r="E285" s="58"/>
      <c r="F285" s="23"/>
    </row>
    <row r="286" spans="2:6">
      <c r="B286" s="23"/>
      <c r="E286" s="58"/>
      <c r="F286" s="23"/>
    </row>
    <row r="287" spans="2:6">
      <c r="B287" s="23"/>
      <c r="E287" s="58"/>
      <c r="F287" s="23"/>
    </row>
    <row r="288" spans="2:6">
      <c r="B288" s="23"/>
      <c r="E288" s="58"/>
      <c r="F288" s="23"/>
    </row>
    <row r="289" spans="2:6">
      <c r="B289" s="23"/>
      <c r="E289" s="58"/>
      <c r="F289" s="23"/>
    </row>
    <row r="290" spans="2:6">
      <c r="B290" s="23"/>
      <c r="E290" s="58"/>
      <c r="F290" s="23"/>
    </row>
    <row r="291" spans="2:6">
      <c r="B291" s="23"/>
      <c r="E291" s="58"/>
      <c r="F291" s="23"/>
    </row>
    <row r="292" spans="2:6">
      <c r="B292" s="23"/>
      <c r="E292" s="58"/>
      <c r="F292" s="23"/>
    </row>
    <row r="293" spans="2:6">
      <c r="B293" s="23"/>
      <c r="E293" s="58"/>
      <c r="F293" s="23"/>
    </row>
    <row r="294" spans="2:6">
      <c r="B294" s="23"/>
      <c r="E294" s="58"/>
      <c r="F294" s="23"/>
    </row>
    <row r="295" spans="2:6">
      <c r="B295" s="23"/>
      <c r="E295" s="58"/>
      <c r="F295" s="23"/>
    </row>
    <row r="296" spans="2:6">
      <c r="B296" s="23"/>
      <c r="E296" s="58"/>
      <c r="F296" s="23"/>
    </row>
    <row r="297" spans="2:6">
      <c r="B297" s="23"/>
      <c r="E297" s="58"/>
      <c r="F297" s="23"/>
    </row>
    <row r="298" spans="2:6">
      <c r="B298" s="23"/>
      <c r="E298" s="58"/>
      <c r="F298" s="23"/>
    </row>
    <row r="299" spans="2:6">
      <c r="B299" s="23"/>
      <c r="E299" s="58"/>
      <c r="F299" s="23"/>
    </row>
    <row r="300" spans="2:6">
      <c r="B300" s="23"/>
      <c r="E300" s="58"/>
      <c r="F300" s="23"/>
    </row>
    <row r="301" spans="2:6">
      <c r="B301" s="23"/>
      <c r="E301" s="58"/>
      <c r="F301" s="23"/>
    </row>
    <row r="302" spans="2:6">
      <c r="B302" s="23"/>
      <c r="E302" s="58"/>
      <c r="F302" s="23"/>
    </row>
    <row r="303" spans="2:6">
      <c r="B303" s="23"/>
      <c r="E303" s="58"/>
      <c r="F303" s="23"/>
    </row>
    <row r="304" spans="2:6">
      <c r="B304" s="23"/>
      <c r="E304" s="58"/>
      <c r="F304" s="23"/>
    </row>
    <row r="305" spans="2:6">
      <c r="B305" s="23"/>
      <c r="E305" s="58"/>
      <c r="F305" s="23"/>
    </row>
    <row r="306" spans="2:6">
      <c r="B306" s="23"/>
      <c r="E306" s="58"/>
      <c r="F306" s="23"/>
    </row>
    <row r="307" spans="2:6">
      <c r="B307" s="23"/>
      <c r="E307" s="58"/>
      <c r="F307" s="23"/>
    </row>
    <row r="308" spans="2:6">
      <c r="B308" s="23"/>
      <c r="E308" s="58"/>
      <c r="F308" s="23"/>
    </row>
    <row r="309" spans="2:6">
      <c r="B309" s="23"/>
      <c r="E309" s="58"/>
      <c r="F309" s="23"/>
    </row>
    <row r="310" spans="2:6">
      <c r="B310" s="23"/>
      <c r="E310" s="58"/>
      <c r="F310" s="23"/>
    </row>
    <row r="311" spans="2:6">
      <c r="B311" s="23"/>
      <c r="E311" s="58"/>
      <c r="F311" s="23"/>
    </row>
    <row r="312" spans="2:6">
      <c r="B312" s="23"/>
      <c r="E312" s="58"/>
      <c r="F312" s="23"/>
    </row>
    <row r="313" spans="2:6">
      <c r="B313" s="23"/>
      <c r="E313" s="58"/>
      <c r="F313" s="23"/>
    </row>
    <row r="314" spans="2:6">
      <c r="B314" s="23"/>
      <c r="E314" s="58"/>
      <c r="F314" s="23"/>
    </row>
    <row r="315" spans="2:6">
      <c r="B315" s="23"/>
      <c r="E315" s="58"/>
      <c r="F315" s="23"/>
    </row>
    <row r="316" spans="2:6">
      <c r="B316" s="23"/>
      <c r="E316" s="58"/>
      <c r="F316" s="23"/>
    </row>
    <row r="317" spans="2:6">
      <c r="B317" s="23"/>
      <c r="E317" s="58"/>
      <c r="F317" s="23"/>
    </row>
    <row r="318" spans="2:6">
      <c r="B318" s="23"/>
      <c r="E318" s="58"/>
      <c r="F318" s="23"/>
    </row>
    <row r="319" spans="2:6">
      <c r="B319" s="23"/>
      <c r="E319" s="58"/>
      <c r="F319" s="23"/>
    </row>
    <row r="320" spans="2:6">
      <c r="B320" s="23"/>
      <c r="E320" s="58"/>
      <c r="F320" s="23"/>
    </row>
    <row r="321" spans="2:6">
      <c r="B321" s="23"/>
      <c r="E321" s="58"/>
      <c r="F321" s="23"/>
    </row>
    <row r="322" spans="2:6">
      <c r="B322" s="23"/>
      <c r="E322" s="58"/>
      <c r="F322" s="23"/>
    </row>
    <row r="323" spans="2:6">
      <c r="B323" s="23"/>
      <c r="E323" s="58"/>
      <c r="F323" s="23"/>
    </row>
    <row r="324" spans="2:6">
      <c r="B324" s="23"/>
      <c r="E324" s="58"/>
      <c r="F324" s="23"/>
    </row>
    <row r="325" spans="2:6">
      <c r="B325" s="23"/>
      <c r="E325" s="58"/>
      <c r="F325" s="23"/>
    </row>
    <row r="326" spans="2:6">
      <c r="B326" s="23"/>
      <c r="E326" s="58"/>
      <c r="F326" s="23"/>
    </row>
    <row r="327" spans="2:6">
      <c r="B327" s="23"/>
      <c r="E327" s="58"/>
      <c r="F327" s="23"/>
    </row>
    <row r="328" spans="2:6">
      <c r="B328" s="23"/>
      <c r="E328" s="58"/>
      <c r="F328" s="23"/>
    </row>
    <row r="329" spans="2:6">
      <c r="B329" s="23"/>
      <c r="E329" s="58"/>
      <c r="F329" s="23"/>
    </row>
    <row r="330" spans="2:6">
      <c r="B330" s="23"/>
      <c r="E330" s="58"/>
      <c r="F330" s="23"/>
    </row>
    <row r="331" spans="2:6">
      <c r="B331" s="23"/>
      <c r="E331" s="58"/>
      <c r="F331" s="23"/>
    </row>
    <row r="332" spans="2:6">
      <c r="B332" s="23"/>
      <c r="E332" s="58"/>
      <c r="F332" s="23"/>
    </row>
    <row r="333" spans="2:6">
      <c r="B333" s="23"/>
      <c r="E333" s="58"/>
      <c r="F333" s="23"/>
    </row>
    <row r="334" spans="2:6">
      <c r="B334" s="23"/>
      <c r="E334" s="58"/>
      <c r="F334" s="23"/>
    </row>
    <row r="335" spans="2:6">
      <c r="B335" s="23"/>
      <c r="E335" s="58"/>
      <c r="F335" s="23"/>
    </row>
    <row r="336" spans="2:6">
      <c r="B336" s="23"/>
      <c r="E336" s="58"/>
      <c r="F336" s="23"/>
    </row>
    <row r="337" spans="2:6">
      <c r="B337" s="23"/>
      <c r="E337" s="58"/>
      <c r="F337" s="23"/>
    </row>
    <row r="338" spans="2:6">
      <c r="B338" s="23"/>
      <c r="E338" s="58"/>
      <c r="F338" s="23"/>
    </row>
    <row r="339" spans="2:6">
      <c r="B339" s="23"/>
      <c r="E339" s="58"/>
      <c r="F339" s="23"/>
    </row>
    <row r="340" spans="2:6">
      <c r="B340" s="23"/>
      <c r="E340" s="58"/>
      <c r="F340" s="23"/>
    </row>
    <row r="341" spans="2:6">
      <c r="B341" s="23"/>
      <c r="E341" s="58"/>
      <c r="F341" s="23"/>
    </row>
    <row r="342" spans="2:6">
      <c r="B342" s="23"/>
      <c r="E342" s="58"/>
      <c r="F342" s="23"/>
    </row>
    <row r="343" spans="2:6">
      <c r="B343" s="23"/>
      <c r="E343" s="58"/>
      <c r="F343" s="23"/>
    </row>
    <row r="344" spans="2:6">
      <c r="B344" s="23"/>
      <c r="E344" s="58"/>
      <c r="F344" s="23"/>
    </row>
    <row r="345" spans="2:6">
      <c r="B345" s="23"/>
      <c r="E345" s="58"/>
      <c r="F345" s="23"/>
    </row>
    <row r="346" spans="2:6">
      <c r="B346" s="23"/>
      <c r="E346" s="58"/>
      <c r="F346" s="23"/>
    </row>
    <row r="347" spans="2:6">
      <c r="B347" s="23"/>
      <c r="E347" s="58"/>
      <c r="F347" s="23"/>
    </row>
    <row r="348" spans="2:6">
      <c r="B348" s="23"/>
      <c r="E348" s="58"/>
      <c r="F348" s="23"/>
    </row>
    <row r="349" spans="2:6">
      <c r="B349" s="23"/>
      <c r="E349" s="58"/>
      <c r="F349" s="23"/>
    </row>
    <row r="350" spans="2:6">
      <c r="B350" s="23"/>
      <c r="E350" s="58"/>
      <c r="F350" s="23"/>
    </row>
    <row r="351" spans="2:6">
      <c r="B351" s="23"/>
      <c r="E351" s="58"/>
      <c r="F351" s="23"/>
    </row>
    <row r="352" spans="2:6">
      <c r="B352" s="23"/>
      <c r="F352" s="23"/>
    </row>
    <row r="353" spans="2:6">
      <c r="B353" s="23"/>
      <c r="F353" s="23"/>
    </row>
    <row r="354" spans="2:6">
      <c r="B354" s="23"/>
      <c r="F354" s="23"/>
    </row>
    <row r="355" spans="2:6">
      <c r="B355" s="23"/>
      <c r="F355" s="23"/>
    </row>
    <row r="356" spans="2:6">
      <c r="B356" s="23"/>
      <c r="F356" s="23"/>
    </row>
    <row r="357" spans="2:6">
      <c r="B357" s="23"/>
      <c r="F357" s="23"/>
    </row>
    <row r="358" spans="2:6">
      <c r="B358" s="23"/>
      <c r="F358" s="23"/>
    </row>
    <row r="359" spans="2:6">
      <c r="B359" s="23"/>
      <c r="F359" s="23"/>
    </row>
    <row r="360" spans="2:6">
      <c r="B360" s="23"/>
      <c r="F360" s="23"/>
    </row>
    <row r="361" spans="2:6">
      <c r="B361" s="23"/>
      <c r="F361" s="23"/>
    </row>
    <row r="362" spans="2:6">
      <c r="B362" s="23"/>
      <c r="F362" s="23"/>
    </row>
    <row r="363" spans="2:6">
      <c r="B363" s="23"/>
      <c r="F363" s="23"/>
    </row>
    <row r="364" spans="2:6">
      <c r="B364" s="23"/>
      <c r="F364" s="23"/>
    </row>
    <row r="365" spans="2:6">
      <c r="B365" s="23"/>
      <c r="F365" s="23"/>
    </row>
    <row r="366" spans="2:6">
      <c r="B366" s="23"/>
      <c r="F366" s="23"/>
    </row>
    <row r="367" spans="2:6">
      <c r="B367" s="23"/>
      <c r="F367" s="23"/>
    </row>
    <row r="368" spans="2:6">
      <c r="B368" s="23"/>
      <c r="F368" s="23"/>
    </row>
    <row r="369" spans="2:6">
      <c r="B369" s="23"/>
      <c r="F369" s="23"/>
    </row>
    <row r="370" spans="2:6">
      <c r="B370" s="23"/>
      <c r="F370" s="23"/>
    </row>
    <row r="371" spans="2:6">
      <c r="B371" s="23"/>
      <c r="F371" s="23"/>
    </row>
    <row r="372" spans="2:6">
      <c r="B372" s="23"/>
      <c r="F372" s="23"/>
    </row>
    <row r="373" spans="2:6">
      <c r="B373" s="23"/>
      <c r="F373" s="23"/>
    </row>
    <row r="374" spans="2:6">
      <c r="B374" s="23"/>
      <c r="F374" s="23"/>
    </row>
    <row r="375" spans="2:6">
      <c r="B375" s="23"/>
      <c r="F375" s="23"/>
    </row>
    <row r="376" spans="2:6">
      <c r="B376" s="23"/>
      <c r="F376" s="23"/>
    </row>
    <row r="377" spans="2:6">
      <c r="B377" s="23"/>
      <c r="F377" s="23"/>
    </row>
    <row r="378" spans="2:6">
      <c r="B378" s="23"/>
      <c r="F378" s="23"/>
    </row>
    <row r="379" spans="2:6">
      <c r="B379" s="23"/>
      <c r="F379" s="23"/>
    </row>
    <row r="380" spans="2:6">
      <c r="B380" s="23"/>
      <c r="F380" s="23"/>
    </row>
    <row r="381" spans="2:6">
      <c r="B381" s="23"/>
      <c r="F381" s="23"/>
    </row>
    <row r="382" spans="2:6">
      <c r="B382" s="23"/>
      <c r="F382" s="23"/>
    </row>
    <row r="383" spans="2:6">
      <c r="B383" s="23"/>
      <c r="F383" s="23"/>
    </row>
    <row r="384" spans="2:6">
      <c r="B384" s="23"/>
      <c r="F384" s="23"/>
    </row>
    <row r="385" spans="2:6">
      <c r="B385" s="23"/>
      <c r="F385" s="23"/>
    </row>
    <row r="386" spans="2:6">
      <c r="B386" s="23"/>
      <c r="F386" s="23"/>
    </row>
    <row r="387" spans="2:6">
      <c r="B387" s="23"/>
      <c r="F387" s="23"/>
    </row>
    <row r="388" spans="2:6">
      <c r="B388" s="23"/>
      <c r="F388" s="23"/>
    </row>
    <row r="389" spans="2:6">
      <c r="B389" s="23"/>
      <c r="F389" s="23"/>
    </row>
    <row r="390" spans="2:6">
      <c r="B390" s="23"/>
      <c r="F390" s="23"/>
    </row>
    <row r="391" spans="2:6">
      <c r="B391" s="23"/>
      <c r="F391" s="23"/>
    </row>
    <row r="392" spans="2:6">
      <c r="B392" s="23"/>
      <c r="F392" s="23"/>
    </row>
    <row r="393" spans="2:6">
      <c r="B393" s="23"/>
      <c r="F393" s="23"/>
    </row>
    <row r="394" spans="2:6">
      <c r="B394" s="23"/>
      <c r="F394" s="23"/>
    </row>
    <row r="395" spans="2:6">
      <c r="B395" s="23"/>
      <c r="F395" s="23"/>
    </row>
    <row r="396" spans="2:6">
      <c r="B396" s="23"/>
      <c r="F396" s="23"/>
    </row>
    <row r="397" spans="2:6">
      <c r="B397" s="23"/>
      <c r="F397" s="23"/>
    </row>
    <row r="398" spans="2:6">
      <c r="B398" s="23"/>
      <c r="F398" s="23"/>
    </row>
    <row r="399" spans="2:6">
      <c r="B399" s="23"/>
      <c r="F399" s="23"/>
    </row>
    <row r="400" spans="2:6">
      <c r="B400" s="23"/>
      <c r="F400" s="23"/>
    </row>
    <row r="401" spans="2:6">
      <c r="B401" s="23"/>
      <c r="F401" s="23"/>
    </row>
    <row r="402" spans="2:6">
      <c r="B402" s="23"/>
      <c r="F402" s="23"/>
    </row>
    <row r="403" spans="2:6">
      <c r="B403" s="23"/>
      <c r="F403" s="23"/>
    </row>
    <row r="404" spans="2:6">
      <c r="B404" s="23"/>
      <c r="F404" s="23"/>
    </row>
    <row r="405" spans="2:6">
      <c r="B405" s="23"/>
      <c r="F405" s="23"/>
    </row>
    <row r="406" spans="2:6">
      <c r="B406" s="23"/>
      <c r="F406" s="23"/>
    </row>
    <row r="407" spans="2:6">
      <c r="B407" s="23"/>
      <c r="F407" s="23"/>
    </row>
    <row r="408" spans="2:6">
      <c r="B408" s="23"/>
      <c r="F408" s="23"/>
    </row>
    <row r="409" spans="2:6">
      <c r="B409" s="23"/>
      <c r="F409" s="23"/>
    </row>
    <row r="410" spans="2:6">
      <c r="B410" s="23"/>
      <c r="F410" s="23"/>
    </row>
    <row r="411" spans="2:6">
      <c r="B411" s="23"/>
      <c r="F411" s="23"/>
    </row>
    <row r="412" spans="2:6">
      <c r="B412" s="23"/>
      <c r="F412" s="23"/>
    </row>
    <row r="413" spans="2:6">
      <c r="B413" s="23"/>
      <c r="F413" s="23"/>
    </row>
    <row r="414" spans="2:6">
      <c r="B414" s="23"/>
      <c r="F414" s="23"/>
    </row>
    <row r="415" spans="2:6">
      <c r="B415" s="23"/>
      <c r="F415" s="23"/>
    </row>
    <row r="416" spans="2:6">
      <c r="B416" s="23"/>
      <c r="F416" s="23"/>
    </row>
    <row r="417" spans="2:6">
      <c r="B417" s="23"/>
      <c r="F417" s="23"/>
    </row>
    <row r="418" spans="2:6">
      <c r="B418" s="23"/>
      <c r="F418" s="23"/>
    </row>
    <row r="419" spans="2:6">
      <c r="B419" s="23"/>
      <c r="F419" s="23"/>
    </row>
    <row r="420" spans="2:6">
      <c r="B420" s="23"/>
      <c r="F420" s="23"/>
    </row>
    <row r="421" spans="2:6">
      <c r="B421" s="23"/>
      <c r="F421" s="23"/>
    </row>
    <row r="422" spans="2:6">
      <c r="B422" s="23"/>
      <c r="F422" s="23"/>
    </row>
    <row r="423" spans="2:6">
      <c r="B423" s="23"/>
      <c r="F423" s="23"/>
    </row>
    <row r="424" spans="2:6">
      <c r="B424" s="23"/>
      <c r="F424" s="23"/>
    </row>
    <row r="425" spans="2:6">
      <c r="B425" s="23"/>
      <c r="F425" s="23"/>
    </row>
    <row r="426" spans="2:6">
      <c r="B426" s="23"/>
      <c r="F426" s="23"/>
    </row>
    <row r="427" spans="2:6">
      <c r="B427" s="23"/>
      <c r="F427" s="23"/>
    </row>
    <row r="428" spans="2:6">
      <c r="B428" s="23"/>
      <c r="F428" s="23"/>
    </row>
    <row r="429" spans="2:6">
      <c r="B429" s="23"/>
      <c r="F429" s="23"/>
    </row>
    <row r="430" spans="2:6">
      <c r="B430" s="23"/>
      <c r="F430" s="23"/>
    </row>
    <row r="431" spans="2:6">
      <c r="B431" s="23"/>
      <c r="F431" s="23"/>
    </row>
    <row r="432" spans="2:6">
      <c r="B432" s="23"/>
      <c r="F432" s="23"/>
    </row>
    <row r="433" spans="2:6">
      <c r="B433" s="23"/>
      <c r="F433" s="23"/>
    </row>
    <row r="434" spans="2:6">
      <c r="B434" s="23"/>
      <c r="F434" s="23"/>
    </row>
    <row r="435" spans="2:6">
      <c r="B435" s="23"/>
      <c r="F435" s="23"/>
    </row>
    <row r="436" spans="2:6">
      <c r="B436" s="23"/>
      <c r="F436" s="23"/>
    </row>
    <row r="437" spans="2:6">
      <c r="B437" s="23"/>
      <c r="F437" s="23"/>
    </row>
    <row r="438" spans="2:6">
      <c r="B438" s="23"/>
      <c r="F438" s="23"/>
    </row>
    <row r="439" spans="2:6">
      <c r="B439" s="23"/>
      <c r="F439" s="23"/>
    </row>
    <row r="440" spans="2:6">
      <c r="B440" s="23"/>
      <c r="F440" s="23"/>
    </row>
    <row r="441" spans="2:6">
      <c r="B441" s="23"/>
      <c r="F441" s="23"/>
    </row>
    <row r="442" spans="2:6">
      <c r="B442" s="23"/>
      <c r="F442" s="23"/>
    </row>
    <row r="443" spans="2:6">
      <c r="B443" s="23"/>
      <c r="F443" s="23"/>
    </row>
    <row r="444" spans="2:6">
      <c r="B444" s="23"/>
      <c r="F444" s="23"/>
    </row>
    <row r="445" spans="2:6">
      <c r="B445" s="23"/>
      <c r="F445" s="23"/>
    </row>
    <row r="446" spans="2:6">
      <c r="B446" s="23"/>
      <c r="F446" s="23"/>
    </row>
    <row r="447" spans="2:6">
      <c r="B447" s="23"/>
      <c r="F447" s="23"/>
    </row>
    <row r="448" spans="2:6">
      <c r="B448" s="23"/>
      <c r="F448" s="23"/>
    </row>
    <row r="449" spans="2:6">
      <c r="B449" s="23"/>
      <c r="F449" s="23"/>
    </row>
    <row r="450" spans="2:6">
      <c r="B450" s="23"/>
      <c r="F450" s="23"/>
    </row>
    <row r="451" spans="2:6">
      <c r="B451" s="23"/>
      <c r="F451" s="23"/>
    </row>
    <row r="452" spans="2:6">
      <c r="B452" s="23"/>
      <c r="F452" s="23"/>
    </row>
    <row r="453" spans="2:6">
      <c r="B453" s="23"/>
      <c r="F453" s="23"/>
    </row>
    <row r="454" spans="2:6">
      <c r="B454" s="23"/>
      <c r="F454" s="23"/>
    </row>
    <row r="455" spans="2:6">
      <c r="B455" s="23"/>
      <c r="F455" s="23"/>
    </row>
    <row r="456" spans="2:6">
      <c r="B456" s="23"/>
      <c r="F456" s="23"/>
    </row>
    <row r="457" spans="2:6">
      <c r="B457" s="23"/>
      <c r="F457" s="23"/>
    </row>
    <row r="458" spans="2:6">
      <c r="B458" s="23"/>
      <c r="F458" s="23"/>
    </row>
    <row r="459" spans="2:6">
      <c r="B459" s="23"/>
      <c r="F459" s="23"/>
    </row>
    <row r="460" spans="2:6">
      <c r="B460" s="23"/>
      <c r="F460" s="23"/>
    </row>
    <row r="461" spans="2:6">
      <c r="B461" s="23"/>
      <c r="F461" s="23"/>
    </row>
    <row r="462" spans="2:6">
      <c r="B462" s="23"/>
      <c r="F462" s="23"/>
    </row>
    <row r="463" spans="2:6">
      <c r="B463" s="23"/>
      <c r="F463" s="23"/>
    </row>
    <row r="464" spans="2:6">
      <c r="B464" s="23"/>
      <c r="F464" s="23"/>
    </row>
    <row r="465" spans="2:6">
      <c r="B465" s="23"/>
      <c r="F465" s="23"/>
    </row>
    <row r="466" spans="2:6">
      <c r="B466" s="23"/>
      <c r="F466" s="23"/>
    </row>
    <row r="467" spans="2:6">
      <c r="B467" s="23"/>
      <c r="F467" s="23"/>
    </row>
    <row r="468" spans="2:6">
      <c r="B468" s="23"/>
      <c r="F468" s="23"/>
    </row>
    <row r="469" spans="2:6">
      <c r="B469" s="23"/>
      <c r="F469" s="23"/>
    </row>
    <row r="470" spans="2:6">
      <c r="B470" s="23"/>
      <c r="F470" s="23"/>
    </row>
    <row r="471" spans="2:6">
      <c r="B471" s="23"/>
      <c r="F471" s="23"/>
    </row>
    <row r="472" spans="2:6">
      <c r="B472" s="23"/>
      <c r="F472" s="23"/>
    </row>
    <row r="473" spans="2:6">
      <c r="B473" s="23"/>
      <c r="F473" s="23"/>
    </row>
    <row r="474" spans="2:6">
      <c r="B474" s="23"/>
      <c r="F474" s="23"/>
    </row>
    <row r="475" spans="2:6">
      <c r="B475" s="23"/>
      <c r="F475" s="23"/>
    </row>
    <row r="476" spans="2:6">
      <c r="B476" s="23"/>
      <c r="F476" s="23"/>
    </row>
    <row r="477" spans="2:6">
      <c r="B477" s="23"/>
      <c r="F477" s="23"/>
    </row>
    <row r="478" spans="2:6">
      <c r="B478" s="23"/>
      <c r="F478" s="23"/>
    </row>
    <row r="479" spans="2:6">
      <c r="B479" s="23"/>
      <c r="F479" s="23"/>
    </row>
    <row r="480" spans="2:6">
      <c r="B480" s="23"/>
      <c r="F480" s="23"/>
    </row>
    <row r="481" spans="2:6">
      <c r="B481" s="23"/>
      <c r="F481" s="23"/>
    </row>
    <row r="482" spans="2:6">
      <c r="B482" s="23"/>
      <c r="F482" s="23"/>
    </row>
    <row r="483" spans="2:6">
      <c r="B483" s="23"/>
      <c r="F483" s="23"/>
    </row>
    <row r="484" spans="2:6">
      <c r="B484" s="23"/>
      <c r="F484" s="23"/>
    </row>
    <row r="485" spans="2:6">
      <c r="B485" s="23"/>
      <c r="F485" s="23"/>
    </row>
    <row r="486" spans="2:6">
      <c r="B486" s="23"/>
      <c r="F486" s="23"/>
    </row>
    <row r="487" spans="2:6">
      <c r="B487" s="23"/>
      <c r="F487" s="23"/>
    </row>
    <row r="488" spans="2:6">
      <c r="B488" s="23"/>
      <c r="F488" s="23"/>
    </row>
    <row r="489" spans="2:6">
      <c r="B489" s="23"/>
      <c r="F489" s="23"/>
    </row>
    <row r="490" spans="2:6">
      <c r="B490" s="23"/>
      <c r="F490" s="23"/>
    </row>
    <row r="491" spans="2:6">
      <c r="B491" s="23"/>
      <c r="F491" s="23"/>
    </row>
    <row r="492" spans="2:6">
      <c r="B492" s="23"/>
      <c r="F492" s="23"/>
    </row>
    <row r="493" spans="2:6">
      <c r="B493" s="23"/>
      <c r="F493" s="23"/>
    </row>
    <row r="494" spans="2:6">
      <c r="B494" s="23"/>
      <c r="F494" s="23"/>
    </row>
    <row r="495" spans="2:6">
      <c r="B495" s="23"/>
      <c r="F495" s="23"/>
    </row>
    <row r="496" spans="2:6">
      <c r="B496" s="23"/>
      <c r="F496" s="23"/>
    </row>
    <row r="497" spans="2:6">
      <c r="B497" s="23"/>
      <c r="F497" s="23"/>
    </row>
    <row r="498" spans="2:6">
      <c r="B498" s="23"/>
      <c r="F498" s="23"/>
    </row>
    <row r="499" spans="2:6">
      <c r="B499" s="23"/>
      <c r="F499" s="23"/>
    </row>
    <row r="500" spans="2:6">
      <c r="B500" s="23"/>
      <c r="F500" s="23"/>
    </row>
    <row r="501" spans="2:6">
      <c r="B501" s="23"/>
      <c r="F501" s="23"/>
    </row>
    <row r="502" spans="2:6">
      <c r="B502" s="23"/>
      <c r="F502" s="23"/>
    </row>
    <row r="503" spans="2:6">
      <c r="B503" s="23"/>
      <c r="F503" s="23"/>
    </row>
    <row r="504" spans="2:6">
      <c r="B504" s="23"/>
      <c r="F504" s="23"/>
    </row>
    <row r="505" spans="2:6">
      <c r="B505" s="23"/>
      <c r="F505" s="23"/>
    </row>
    <row r="506" spans="2:6">
      <c r="B506" s="23"/>
      <c r="F506" s="23"/>
    </row>
    <row r="507" spans="2:6">
      <c r="B507" s="23"/>
      <c r="F507" s="23"/>
    </row>
    <row r="508" spans="2:6">
      <c r="B508" s="23"/>
      <c r="F508" s="23"/>
    </row>
    <row r="509" spans="2:6">
      <c r="B509" s="23"/>
      <c r="F509" s="23"/>
    </row>
    <row r="510" spans="2:6">
      <c r="B510" s="23"/>
      <c r="F510" s="23"/>
    </row>
    <row r="511" spans="2:6">
      <c r="B511" s="23"/>
      <c r="F511" s="23"/>
    </row>
    <row r="512" spans="2:6">
      <c r="B512" s="23"/>
      <c r="F512" s="23"/>
    </row>
    <row r="513" spans="2:6">
      <c r="B513" s="23"/>
      <c r="F513" s="23"/>
    </row>
    <row r="514" spans="2:6">
      <c r="B514" s="23"/>
      <c r="F514" s="23"/>
    </row>
    <row r="515" spans="2:6">
      <c r="B515" s="23"/>
      <c r="F515" s="23"/>
    </row>
    <row r="516" spans="2:6">
      <c r="B516" s="23"/>
      <c r="F516" s="23"/>
    </row>
    <row r="517" spans="2:6">
      <c r="B517" s="23"/>
      <c r="F517" s="23"/>
    </row>
    <row r="518" spans="2:6">
      <c r="B518" s="23"/>
      <c r="F518" s="23"/>
    </row>
    <row r="519" spans="2:6">
      <c r="B519" s="23"/>
      <c r="F519" s="23"/>
    </row>
    <row r="520" spans="2:6">
      <c r="B520" s="23"/>
      <c r="F520" s="23"/>
    </row>
    <row r="521" spans="2:6">
      <c r="B521" s="23"/>
      <c r="F521" s="23"/>
    </row>
    <row r="522" spans="2:6">
      <c r="B522" s="23"/>
      <c r="F522" s="23"/>
    </row>
    <row r="523" spans="2:6">
      <c r="B523" s="23"/>
      <c r="F523" s="23"/>
    </row>
    <row r="524" spans="2:6">
      <c r="B524" s="23"/>
      <c r="F524" s="23"/>
    </row>
    <row r="525" spans="2:6">
      <c r="B525" s="23"/>
      <c r="F525" s="23"/>
    </row>
    <row r="526" spans="2:6">
      <c r="B526" s="23"/>
      <c r="F526" s="23"/>
    </row>
    <row r="527" spans="2:6">
      <c r="B527" s="23"/>
      <c r="F527" s="23"/>
    </row>
    <row r="528" spans="2:6">
      <c r="B528" s="23"/>
      <c r="F528" s="23"/>
    </row>
    <row r="529" spans="2:6">
      <c r="B529" s="23"/>
      <c r="F529" s="23"/>
    </row>
    <row r="530" spans="2:6">
      <c r="B530" s="23"/>
      <c r="F530" s="23"/>
    </row>
    <row r="531" spans="2:6">
      <c r="B531" s="23"/>
      <c r="F531" s="23"/>
    </row>
    <row r="532" spans="2:6">
      <c r="B532" s="23"/>
      <c r="F532" s="23"/>
    </row>
    <row r="533" spans="2:6">
      <c r="B533" s="23"/>
      <c r="F533" s="23"/>
    </row>
    <row r="534" spans="2:6">
      <c r="B534" s="23"/>
      <c r="F534" s="23"/>
    </row>
    <row r="535" spans="2:6">
      <c r="B535" s="23"/>
      <c r="F535" s="23"/>
    </row>
    <row r="536" spans="2:6">
      <c r="B536" s="23"/>
      <c r="F536" s="23"/>
    </row>
    <row r="537" spans="2:6">
      <c r="B537" s="23"/>
      <c r="F537" s="23"/>
    </row>
    <row r="538" spans="2:6">
      <c r="B538" s="23"/>
      <c r="F538" s="23"/>
    </row>
    <row r="539" spans="2:6">
      <c r="B539" s="23"/>
      <c r="F539" s="23"/>
    </row>
    <row r="540" spans="2:6">
      <c r="B540" s="23"/>
      <c r="F540" s="23"/>
    </row>
    <row r="541" spans="2:6">
      <c r="B541" s="23"/>
      <c r="F541" s="23"/>
    </row>
    <row r="542" spans="2:6">
      <c r="B542" s="23"/>
      <c r="F542" s="23"/>
    </row>
    <row r="543" spans="2:6">
      <c r="B543" s="23"/>
      <c r="F543" s="23"/>
    </row>
    <row r="544" spans="2:6">
      <c r="B544" s="23"/>
      <c r="F544" s="23"/>
    </row>
    <row r="545" spans="2:6">
      <c r="B545" s="23"/>
      <c r="F545" s="23"/>
    </row>
    <row r="546" spans="2:6">
      <c r="B546" s="23"/>
      <c r="F546" s="23"/>
    </row>
    <row r="547" spans="2:6">
      <c r="B547" s="23"/>
      <c r="F547" s="23"/>
    </row>
    <row r="548" spans="2:6">
      <c r="B548" s="23"/>
      <c r="F548" s="23"/>
    </row>
    <row r="549" spans="2:6">
      <c r="B549" s="23"/>
      <c r="F549" s="23"/>
    </row>
    <row r="550" spans="2:6">
      <c r="B550" s="23"/>
      <c r="F550" s="23"/>
    </row>
    <row r="551" spans="2:6">
      <c r="B551" s="23"/>
      <c r="F551" s="23"/>
    </row>
    <row r="552" spans="2:6">
      <c r="B552" s="23"/>
      <c r="F552" s="23"/>
    </row>
    <row r="553" spans="2:6">
      <c r="B553" s="23"/>
      <c r="F553" s="23"/>
    </row>
    <row r="554" spans="2:6">
      <c r="B554" s="23"/>
      <c r="F554" s="23"/>
    </row>
    <row r="555" spans="2:6">
      <c r="B555" s="23"/>
      <c r="F555" s="23"/>
    </row>
    <row r="556" spans="2:6">
      <c r="B556" s="23"/>
      <c r="F556" s="23"/>
    </row>
    <row r="557" spans="2:6">
      <c r="B557" s="23"/>
      <c r="F557" s="23"/>
    </row>
    <row r="558" spans="2:6">
      <c r="B558" s="23"/>
      <c r="F558" s="23"/>
    </row>
    <row r="559" spans="2:6">
      <c r="B559" s="23"/>
      <c r="F559" s="23"/>
    </row>
    <row r="560" spans="2:6">
      <c r="B560" s="23"/>
      <c r="F560" s="23"/>
    </row>
    <row r="561" spans="2:6">
      <c r="B561" s="23"/>
      <c r="F561" s="23"/>
    </row>
    <row r="562" spans="2:6">
      <c r="B562" s="23"/>
      <c r="F562" s="23"/>
    </row>
    <row r="563" spans="2:6">
      <c r="B563" s="23"/>
      <c r="F563" s="23"/>
    </row>
    <row r="564" spans="2:6">
      <c r="B564" s="23"/>
      <c r="F564" s="23"/>
    </row>
    <row r="565" spans="2:6">
      <c r="B565" s="23"/>
      <c r="F565" s="23"/>
    </row>
    <row r="566" spans="2:6">
      <c r="B566" s="23"/>
      <c r="F566" s="23"/>
    </row>
    <row r="567" spans="2:6">
      <c r="B567" s="23"/>
      <c r="F567" s="23"/>
    </row>
    <row r="568" spans="2:6">
      <c r="B568" s="23"/>
      <c r="F568" s="23"/>
    </row>
    <row r="569" spans="2:6">
      <c r="B569" s="23"/>
      <c r="F569" s="23"/>
    </row>
    <row r="570" spans="2:6">
      <c r="B570" s="23"/>
      <c r="F570" s="23"/>
    </row>
    <row r="571" spans="2:6">
      <c r="B571" s="23"/>
      <c r="F571" s="23"/>
    </row>
    <row r="572" spans="2:6">
      <c r="B572" s="23"/>
      <c r="F572" s="23"/>
    </row>
    <row r="573" spans="2:6">
      <c r="B573" s="23"/>
      <c r="F573" s="23"/>
    </row>
    <row r="574" spans="2:6">
      <c r="B574" s="23"/>
      <c r="F574" s="23"/>
    </row>
    <row r="575" spans="2:6">
      <c r="B575" s="23"/>
      <c r="F575" s="23"/>
    </row>
    <row r="576" spans="2:6">
      <c r="B576" s="23"/>
      <c r="F576" s="23"/>
    </row>
    <row r="577" spans="2:6">
      <c r="B577" s="23"/>
      <c r="F577" s="23"/>
    </row>
    <row r="578" spans="2:6">
      <c r="B578" s="23"/>
      <c r="F578" s="23"/>
    </row>
    <row r="579" spans="2:6">
      <c r="B579" s="23"/>
      <c r="F579" s="23"/>
    </row>
    <row r="580" spans="2:6">
      <c r="B580" s="23"/>
      <c r="F580" s="23"/>
    </row>
    <row r="581" spans="2:6">
      <c r="B581" s="23"/>
      <c r="F581" s="23"/>
    </row>
    <row r="582" spans="2:6">
      <c r="B582" s="23"/>
      <c r="F582" s="23"/>
    </row>
    <row r="583" spans="2:6">
      <c r="B583" s="23"/>
      <c r="F583" s="23"/>
    </row>
    <row r="584" spans="2:6">
      <c r="B584" s="23"/>
      <c r="F584" s="23"/>
    </row>
    <row r="585" spans="2:6">
      <c r="B585" s="23"/>
      <c r="F585" s="23"/>
    </row>
    <row r="586" spans="2:6">
      <c r="B586" s="23"/>
      <c r="F586" s="23"/>
    </row>
    <row r="587" spans="2:6">
      <c r="B587" s="23"/>
      <c r="F587" s="23"/>
    </row>
    <row r="588" spans="2:6">
      <c r="B588" s="23"/>
      <c r="F588" s="23"/>
    </row>
    <row r="589" spans="2:6">
      <c r="B589" s="23"/>
      <c r="F589" s="23"/>
    </row>
    <row r="590" spans="2:6">
      <c r="B590" s="23"/>
      <c r="F590" s="23"/>
    </row>
    <row r="591" spans="2:6">
      <c r="B591" s="23"/>
      <c r="F591" s="23"/>
    </row>
    <row r="592" spans="2:6">
      <c r="B592" s="23"/>
      <c r="F592" s="23"/>
    </row>
    <row r="593" spans="2:6">
      <c r="B593" s="23"/>
      <c r="F593" s="23"/>
    </row>
    <row r="594" spans="2:6">
      <c r="B594" s="23"/>
      <c r="F594" s="23"/>
    </row>
    <row r="595" spans="2:6">
      <c r="B595" s="23"/>
      <c r="F595" s="23"/>
    </row>
    <row r="596" spans="2:6">
      <c r="B596" s="23"/>
      <c r="F596" s="23"/>
    </row>
    <row r="597" spans="2:6">
      <c r="B597" s="23"/>
      <c r="F597" s="23"/>
    </row>
    <row r="598" spans="2:6">
      <c r="B598" s="23"/>
      <c r="F598" s="23"/>
    </row>
    <row r="599" spans="2:6">
      <c r="B599" s="23"/>
      <c r="F599" s="23"/>
    </row>
    <row r="600" spans="2:6">
      <c r="B600" s="23"/>
      <c r="F600" s="23"/>
    </row>
    <row r="601" spans="2:6">
      <c r="B601" s="23"/>
      <c r="F601" s="23"/>
    </row>
    <row r="602" spans="2:6">
      <c r="B602" s="23"/>
      <c r="F602" s="23"/>
    </row>
    <row r="603" spans="2:6">
      <c r="B603" s="23"/>
      <c r="F603" s="23"/>
    </row>
    <row r="604" spans="2:6">
      <c r="B604" s="23"/>
      <c r="F604" s="23"/>
    </row>
    <row r="605" spans="2:6">
      <c r="B605" s="23"/>
      <c r="F605" s="23"/>
    </row>
    <row r="606" spans="2:6">
      <c r="B606" s="23"/>
      <c r="F606" s="23"/>
    </row>
    <row r="607" spans="2:6">
      <c r="B607" s="23"/>
      <c r="F607" s="23"/>
    </row>
    <row r="608" spans="2:6">
      <c r="B608" s="23"/>
      <c r="F608" s="23"/>
    </row>
    <row r="609" spans="2:6">
      <c r="B609" s="23"/>
      <c r="F609" s="23"/>
    </row>
    <row r="610" spans="2:6">
      <c r="B610" s="23"/>
      <c r="F610" s="23"/>
    </row>
    <row r="611" spans="2:6">
      <c r="B611" s="23"/>
      <c r="F611" s="23"/>
    </row>
    <row r="612" spans="2:6">
      <c r="B612" s="23"/>
      <c r="F612" s="23"/>
    </row>
    <row r="613" spans="2:6">
      <c r="B613" s="23"/>
      <c r="F613" s="23"/>
    </row>
    <row r="614" spans="2:6">
      <c r="B614" s="23"/>
      <c r="F614" s="23"/>
    </row>
    <row r="615" spans="2:6">
      <c r="B615" s="23"/>
      <c r="F615" s="23"/>
    </row>
    <row r="616" spans="2:6">
      <c r="B616" s="23"/>
      <c r="F616" s="23"/>
    </row>
    <row r="617" spans="2:6">
      <c r="B617" s="23"/>
      <c r="F617" s="23"/>
    </row>
    <row r="618" spans="2:6">
      <c r="B618" s="23"/>
      <c r="F618" s="23"/>
    </row>
    <row r="619" spans="2:6">
      <c r="B619" s="23"/>
      <c r="F619" s="23"/>
    </row>
    <row r="620" spans="2:6">
      <c r="B620" s="23"/>
      <c r="F620" s="23"/>
    </row>
    <row r="621" spans="2:6">
      <c r="B621" s="23"/>
      <c r="F621" s="23"/>
    </row>
    <row r="622" spans="2:6">
      <c r="B622" s="23"/>
      <c r="F622" s="23"/>
    </row>
    <row r="623" spans="2:6">
      <c r="B623" s="23"/>
      <c r="F623" s="23"/>
    </row>
    <row r="624" spans="2:6">
      <c r="B624" s="23"/>
      <c r="F624" s="23"/>
    </row>
    <row r="625" spans="2:6">
      <c r="B625" s="23"/>
      <c r="F625" s="23"/>
    </row>
    <row r="626" spans="2:6">
      <c r="B626" s="23"/>
      <c r="F626" s="23"/>
    </row>
    <row r="627" spans="2:6">
      <c r="B627" s="23"/>
      <c r="F627" s="23"/>
    </row>
    <row r="628" spans="2:6">
      <c r="B628" s="23"/>
      <c r="F628" s="23"/>
    </row>
    <row r="629" spans="2:6">
      <c r="B629" s="23"/>
      <c r="F629" s="23"/>
    </row>
    <row r="630" spans="2:6">
      <c r="B630" s="23"/>
      <c r="F630" s="23"/>
    </row>
    <row r="631" spans="2:6">
      <c r="B631" s="23"/>
      <c r="F631" s="23"/>
    </row>
    <row r="632" spans="2:6">
      <c r="B632" s="23"/>
      <c r="F632" s="23"/>
    </row>
    <row r="633" spans="2:6">
      <c r="B633" s="23"/>
      <c r="F633" s="23"/>
    </row>
    <row r="634" spans="2:6">
      <c r="B634" s="23"/>
      <c r="F634" s="23"/>
    </row>
    <row r="635" spans="2:6">
      <c r="B635" s="23"/>
      <c r="F635" s="23"/>
    </row>
    <row r="636" spans="2:6">
      <c r="B636" s="23"/>
      <c r="F636" s="23"/>
    </row>
    <row r="637" spans="2:6">
      <c r="B637" s="23"/>
      <c r="F637" s="23"/>
    </row>
    <row r="638" spans="2:6">
      <c r="B638" s="23"/>
      <c r="F638" s="23"/>
    </row>
    <row r="639" spans="2:6">
      <c r="B639" s="23"/>
      <c r="F639" s="23"/>
    </row>
    <row r="640" spans="2:6">
      <c r="B640" s="23"/>
      <c r="F640" s="23"/>
    </row>
    <row r="641" spans="2:6">
      <c r="B641" s="23"/>
      <c r="F641" s="23"/>
    </row>
    <row r="642" spans="2:6">
      <c r="B642" s="23"/>
      <c r="F642" s="23"/>
    </row>
    <row r="643" spans="2:6">
      <c r="B643" s="23"/>
      <c r="F643" s="23"/>
    </row>
    <row r="644" spans="2:6">
      <c r="B644" s="23"/>
      <c r="F644" s="23"/>
    </row>
    <row r="645" spans="2:6">
      <c r="B645" s="23"/>
      <c r="F645" s="23"/>
    </row>
    <row r="646" spans="2:6">
      <c r="B646" s="23"/>
      <c r="F646" s="23"/>
    </row>
    <row r="647" spans="2:6">
      <c r="B647" s="23"/>
      <c r="F647" s="23"/>
    </row>
    <row r="648" spans="2:6">
      <c r="B648" s="23"/>
      <c r="F648" s="23"/>
    </row>
    <row r="649" spans="2:6">
      <c r="B649" s="23"/>
      <c r="F649" s="23"/>
    </row>
    <row r="650" spans="2:6">
      <c r="B650" s="23"/>
      <c r="F650" s="23"/>
    </row>
    <row r="651" spans="2:6">
      <c r="B651" s="23"/>
      <c r="F651" s="23"/>
    </row>
    <row r="652" spans="2:6">
      <c r="B652" s="23"/>
      <c r="F652" s="23"/>
    </row>
    <row r="653" spans="2:6">
      <c r="B653" s="23"/>
      <c r="F653" s="23"/>
    </row>
    <row r="654" spans="2:6">
      <c r="B654" s="23"/>
      <c r="F654" s="23"/>
    </row>
    <row r="655" spans="2:6">
      <c r="B655" s="23"/>
      <c r="F655" s="23"/>
    </row>
    <row r="656" spans="2:6">
      <c r="B656" s="23"/>
      <c r="F656" s="23"/>
    </row>
    <row r="657" spans="2:6">
      <c r="B657" s="23"/>
      <c r="F657" s="23"/>
    </row>
    <row r="658" spans="2:6">
      <c r="B658" s="23"/>
      <c r="F658" s="23"/>
    </row>
    <row r="659" spans="2:6">
      <c r="B659" s="23"/>
      <c r="F659" s="23"/>
    </row>
    <row r="660" spans="2:6">
      <c r="B660" s="23"/>
      <c r="F660" s="23"/>
    </row>
    <row r="661" spans="2:6">
      <c r="B661" s="23"/>
      <c r="F661" s="23"/>
    </row>
    <row r="662" spans="2:6">
      <c r="B662" s="23"/>
      <c r="F662" s="23"/>
    </row>
    <row r="663" spans="2:6">
      <c r="B663" s="23"/>
      <c r="F663" s="23"/>
    </row>
    <row r="664" spans="2:6">
      <c r="B664" s="23"/>
      <c r="F664" s="23"/>
    </row>
    <row r="665" spans="2:6">
      <c r="B665" s="23"/>
      <c r="F665" s="23"/>
    </row>
    <row r="666" spans="2:6">
      <c r="B666" s="23"/>
      <c r="F666" s="23"/>
    </row>
    <row r="667" spans="2:6">
      <c r="B667" s="23"/>
      <c r="F667" s="23"/>
    </row>
    <row r="668" spans="2:6">
      <c r="B668" s="23"/>
      <c r="F668" s="23"/>
    </row>
    <row r="669" spans="2:6">
      <c r="B669" s="23"/>
      <c r="F669" s="23"/>
    </row>
    <row r="670" spans="2:6">
      <c r="B670" s="23"/>
      <c r="F670" s="23"/>
    </row>
    <row r="671" spans="2:6">
      <c r="B671" s="23"/>
      <c r="F671" s="23"/>
    </row>
    <row r="672" spans="2:6">
      <c r="B672" s="23"/>
      <c r="F672" s="23"/>
    </row>
    <row r="673" spans="2:6">
      <c r="B673" s="23"/>
      <c r="F673" s="23"/>
    </row>
    <row r="674" spans="2:6">
      <c r="B674" s="23"/>
      <c r="F674" s="23"/>
    </row>
    <row r="675" spans="2:6">
      <c r="B675" s="23"/>
      <c r="F675" s="23"/>
    </row>
    <row r="676" spans="2:6">
      <c r="B676" s="23"/>
      <c r="F676" s="23"/>
    </row>
    <row r="677" spans="2:6">
      <c r="B677" s="23"/>
      <c r="F677" s="23"/>
    </row>
    <row r="678" spans="2:6">
      <c r="B678" s="23"/>
      <c r="F678" s="23"/>
    </row>
    <row r="679" spans="2:6">
      <c r="B679" s="23"/>
      <c r="F679" s="23"/>
    </row>
    <row r="680" spans="2:6">
      <c r="B680" s="23"/>
      <c r="F680" s="23"/>
    </row>
    <row r="681" spans="2:6">
      <c r="B681" s="23"/>
      <c r="F681" s="23"/>
    </row>
    <row r="682" spans="2:6">
      <c r="B682" s="23"/>
      <c r="F682" s="23"/>
    </row>
    <row r="683" spans="2:6">
      <c r="B683" s="23"/>
      <c r="F683" s="23"/>
    </row>
    <row r="684" spans="2:6">
      <c r="B684" s="23"/>
      <c r="F684" s="23"/>
    </row>
    <row r="685" spans="2:6">
      <c r="B685" s="23"/>
      <c r="F685" s="23"/>
    </row>
    <row r="686" spans="2:6">
      <c r="B686" s="23"/>
      <c r="F686" s="23"/>
    </row>
    <row r="687" spans="2:6">
      <c r="B687" s="23"/>
      <c r="F687" s="23"/>
    </row>
    <row r="688" spans="2:6">
      <c r="B688" s="23"/>
      <c r="F688" s="23"/>
    </row>
    <row r="689" spans="2:6">
      <c r="B689" s="23"/>
      <c r="F689" s="23"/>
    </row>
    <row r="690" spans="2:6">
      <c r="B690" s="23"/>
      <c r="F690" s="23"/>
    </row>
    <row r="691" spans="2:6">
      <c r="B691" s="23"/>
      <c r="F691" s="23"/>
    </row>
    <row r="692" spans="2:6">
      <c r="B692" s="23"/>
      <c r="F692" s="23"/>
    </row>
    <row r="693" spans="2:6">
      <c r="B693" s="23"/>
      <c r="F693" s="23"/>
    </row>
    <row r="694" spans="2:6">
      <c r="B694" s="23"/>
      <c r="F694" s="23"/>
    </row>
    <row r="695" spans="2:6">
      <c r="B695" s="23"/>
      <c r="F695" s="23"/>
    </row>
    <row r="696" spans="2:6">
      <c r="B696" s="23"/>
      <c r="F696" s="23"/>
    </row>
    <row r="697" spans="2:6">
      <c r="B697" s="23"/>
      <c r="F697" s="23"/>
    </row>
    <row r="698" spans="2:6">
      <c r="B698" s="23"/>
      <c r="F698" s="23"/>
    </row>
    <row r="699" spans="2:6">
      <c r="B699" s="23"/>
      <c r="F699" s="23"/>
    </row>
    <row r="700" spans="2:6">
      <c r="B700" s="23"/>
      <c r="F700" s="23"/>
    </row>
    <row r="701" spans="2:6">
      <c r="B701" s="23"/>
      <c r="F701" s="23"/>
    </row>
    <row r="702" spans="2:6">
      <c r="B702" s="23"/>
      <c r="F702" s="23"/>
    </row>
    <row r="703" spans="2:6">
      <c r="B703" s="23"/>
      <c r="F703" s="23"/>
    </row>
    <row r="704" spans="2:6">
      <c r="B704" s="23"/>
      <c r="F704" s="23"/>
    </row>
    <row r="705" spans="2:6">
      <c r="B705" s="23"/>
      <c r="F705" s="23"/>
    </row>
    <row r="706" spans="2:6">
      <c r="B706" s="23"/>
      <c r="F706" s="23"/>
    </row>
    <row r="707" spans="2:6">
      <c r="B707" s="23"/>
      <c r="F707" s="23"/>
    </row>
    <row r="708" spans="2:6">
      <c r="B708" s="23"/>
      <c r="F708" s="23"/>
    </row>
    <row r="709" spans="2:6">
      <c r="B709" s="23"/>
      <c r="F709" s="23"/>
    </row>
    <row r="710" spans="2:6">
      <c r="B710" s="23"/>
      <c r="F710" s="23"/>
    </row>
    <row r="711" spans="2:6">
      <c r="B711" s="23"/>
      <c r="F711" s="23"/>
    </row>
    <row r="712" spans="2:6">
      <c r="B712" s="23"/>
      <c r="F712" s="23"/>
    </row>
    <row r="713" spans="2:6">
      <c r="B713" s="23"/>
      <c r="F713" s="23"/>
    </row>
    <row r="714" spans="2:6">
      <c r="B714" s="23"/>
      <c r="F714" s="23"/>
    </row>
    <row r="715" spans="2:6">
      <c r="B715" s="23"/>
      <c r="F715" s="23"/>
    </row>
    <row r="716" spans="2:6">
      <c r="B716" s="23"/>
      <c r="F716" s="23"/>
    </row>
    <row r="717" spans="2:6">
      <c r="B717" s="23"/>
      <c r="F717" s="23"/>
    </row>
    <row r="718" spans="2:6">
      <c r="B718" s="23"/>
      <c r="F718" s="23"/>
    </row>
    <row r="719" spans="2:6">
      <c r="B719" s="23"/>
      <c r="F719" s="23"/>
    </row>
    <row r="720" spans="2:6">
      <c r="B720" s="23"/>
      <c r="F720" s="23"/>
    </row>
    <row r="721" spans="2:6">
      <c r="B721" s="23"/>
      <c r="F721" s="23"/>
    </row>
    <row r="722" spans="2:6">
      <c r="B722" s="23"/>
      <c r="F722" s="23"/>
    </row>
    <row r="723" spans="2:6">
      <c r="B723" s="23"/>
      <c r="F723" s="23"/>
    </row>
    <row r="724" spans="2:6">
      <c r="B724" s="23"/>
      <c r="F724" s="23"/>
    </row>
    <row r="725" spans="2:6">
      <c r="B725" s="23"/>
      <c r="F725" s="23"/>
    </row>
    <row r="726" spans="2:6">
      <c r="B726" s="23"/>
      <c r="F726" s="23"/>
    </row>
    <row r="727" spans="2:6">
      <c r="B727" s="23"/>
      <c r="F727" s="23"/>
    </row>
    <row r="728" spans="2:6">
      <c r="B728" s="23"/>
      <c r="F728" s="23"/>
    </row>
    <row r="729" spans="2:6">
      <c r="B729" s="23"/>
      <c r="F729" s="23"/>
    </row>
    <row r="730" spans="2:6">
      <c r="B730" s="23"/>
      <c r="F730" s="23"/>
    </row>
    <row r="731" spans="2:6">
      <c r="B731" s="23"/>
      <c r="F731" s="23"/>
    </row>
    <row r="732" spans="2:6">
      <c r="B732" s="23"/>
      <c r="F732" s="23"/>
    </row>
    <row r="733" spans="2:6">
      <c r="B733" s="23"/>
      <c r="F733" s="23"/>
    </row>
    <row r="734" spans="2:6">
      <c r="B734" s="23"/>
      <c r="F734" s="23"/>
    </row>
    <row r="735" spans="2:6">
      <c r="B735" s="23"/>
      <c r="F735" s="23"/>
    </row>
    <row r="736" spans="2:6">
      <c r="B736" s="23"/>
      <c r="F736" s="23"/>
    </row>
    <row r="737" spans="2:6">
      <c r="B737" s="23"/>
      <c r="F737" s="23"/>
    </row>
    <row r="738" spans="2:6">
      <c r="B738" s="23"/>
      <c r="F738" s="23"/>
    </row>
    <row r="739" spans="2:6">
      <c r="B739" s="23"/>
      <c r="F739" s="23"/>
    </row>
    <row r="740" spans="2:6">
      <c r="B740" s="23"/>
      <c r="F740" s="23"/>
    </row>
    <row r="741" spans="2:6">
      <c r="B741" s="23"/>
      <c r="F741" s="23"/>
    </row>
    <row r="742" spans="2:6">
      <c r="B742" s="23"/>
      <c r="F742" s="23"/>
    </row>
    <row r="743" spans="2:6">
      <c r="B743" s="23"/>
      <c r="F743" s="23"/>
    </row>
    <row r="744" spans="2:6">
      <c r="B744" s="23"/>
      <c r="F744" s="23"/>
    </row>
    <row r="745" spans="2:6">
      <c r="B745" s="23"/>
      <c r="F745" s="23"/>
    </row>
    <row r="746" spans="2:6">
      <c r="B746" s="23"/>
      <c r="F746" s="23"/>
    </row>
    <row r="747" spans="2:6">
      <c r="B747" s="23"/>
      <c r="F747" s="23"/>
    </row>
    <row r="748" spans="2:6">
      <c r="B748" s="23"/>
      <c r="F748" s="23"/>
    </row>
    <row r="749" spans="2:6">
      <c r="B749" s="23"/>
      <c r="F749" s="23"/>
    </row>
    <row r="750" spans="2:6">
      <c r="B750" s="23"/>
      <c r="F750" s="23"/>
    </row>
    <row r="751" spans="2:6">
      <c r="B751" s="23"/>
      <c r="F751" s="23"/>
    </row>
    <row r="752" spans="2:6">
      <c r="B752" s="23"/>
      <c r="F752" s="23"/>
    </row>
    <row r="753" spans="2:6">
      <c r="B753" s="23"/>
      <c r="F753" s="23"/>
    </row>
    <row r="754" spans="2:6">
      <c r="B754" s="23"/>
      <c r="F754" s="23"/>
    </row>
    <row r="755" spans="2:6">
      <c r="B755" s="23"/>
      <c r="F755" s="23"/>
    </row>
    <row r="756" spans="2:6">
      <c r="B756" s="23"/>
      <c r="F756" s="23"/>
    </row>
    <row r="757" spans="2:6">
      <c r="B757" s="23"/>
      <c r="F757" s="23"/>
    </row>
    <row r="758" spans="2:6">
      <c r="B758" s="23"/>
      <c r="F758" s="23"/>
    </row>
    <row r="759" spans="2:6">
      <c r="B759" s="23"/>
      <c r="F759" s="23"/>
    </row>
    <row r="760" spans="2:6">
      <c r="B760" s="23"/>
      <c r="F760" s="23"/>
    </row>
    <row r="761" spans="2:6">
      <c r="B761" s="23"/>
      <c r="F761" s="23"/>
    </row>
    <row r="762" spans="2:6">
      <c r="B762" s="23"/>
      <c r="F762" s="23"/>
    </row>
    <row r="763" spans="2:6">
      <c r="B763" s="23"/>
      <c r="F763" s="23"/>
    </row>
    <row r="764" spans="2:6">
      <c r="B764" s="23"/>
      <c r="F764" s="23"/>
    </row>
    <row r="765" spans="2:6">
      <c r="B765" s="23"/>
      <c r="F765" s="23"/>
    </row>
    <row r="766" spans="2:6">
      <c r="B766" s="23"/>
      <c r="F766" s="23"/>
    </row>
    <row r="767" spans="2:6">
      <c r="B767" s="23"/>
      <c r="F767" s="23"/>
    </row>
    <row r="768" spans="2:6">
      <c r="B768" s="23"/>
      <c r="F768" s="23"/>
    </row>
    <row r="769" spans="2:6">
      <c r="B769" s="23"/>
      <c r="F769" s="23"/>
    </row>
    <row r="770" spans="2:6">
      <c r="B770" s="23"/>
      <c r="F770" s="23"/>
    </row>
    <row r="771" spans="2:6">
      <c r="B771" s="23"/>
      <c r="F771" s="23"/>
    </row>
    <row r="772" spans="2:6">
      <c r="B772" s="23"/>
      <c r="F772" s="23"/>
    </row>
    <row r="773" spans="2:6">
      <c r="B773" s="23"/>
      <c r="F773" s="23"/>
    </row>
    <row r="774" spans="2:6">
      <c r="B774" s="23"/>
      <c r="F774" s="23"/>
    </row>
    <row r="775" spans="2:6">
      <c r="B775" s="23"/>
      <c r="F775" s="23"/>
    </row>
    <row r="776" spans="2:6">
      <c r="B776" s="23"/>
      <c r="F776" s="23"/>
    </row>
    <row r="777" spans="2:6">
      <c r="B777" s="23"/>
      <c r="F777" s="23"/>
    </row>
    <row r="778" spans="2:6">
      <c r="B778" s="23"/>
      <c r="F778" s="23"/>
    </row>
    <row r="779" spans="2:6">
      <c r="B779" s="23"/>
      <c r="F779" s="23"/>
    </row>
    <row r="780" spans="2:6">
      <c r="B780" s="23"/>
      <c r="F780" s="23"/>
    </row>
    <row r="781" spans="2:6">
      <c r="B781" s="23"/>
      <c r="F781" s="23"/>
    </row>
    <row r="782" spans="2:6">
      <c r="B782" s="23"/>
      <c r="F782" s="23"/>
    </row>
    <row r="783" spans="2:6">
      <c r="B783" s="23"/>
      <c r="F783" s="23"/>
    </row>
    <row r="784" spans="2:6">
      <c r="B784" s="23"/>
      <c r="F784" s="23"/>
    </row>
    <row r="785" spans="2:6">
      <c r="B785" s="23"/>
      <c r="F785" s="23"/>
    </row>
    <row r="786" spans="2:6">
      <c r="B786" s="23"/>
      <c r="F786" s="23"/>
    </row>
    <row r="787" spans="2:6">
      <c r="B787" s="23"/>
      <c r="F787" s="23"/>
    </row>
    <row r="788" spans="2:6">
      <c r="B788" s="23"/>
      <c r="F788" s="23"/>
    </row>
    <row r="789" spans="2:6">
      <c r="B789" s="23"/>
      <c r="F789" s="23"/>
    </row>
    <row r="790" spans="2:6">
      <c r="B790" s="23"/>
      <c r="F790" s="23"/>
    </row>
    <row r="791" spans="2:6">
      <c r="B791" s="23"/>
      <c r="F791" s="23"/>
    </row>
    <row r="792" spans="2:6">
      <c r="B792" s="23"/>
      <c r="F792" s="23"/>
    </row>
    <row r="793" spans="2:6">
      <c r="B793" s="23"/>
      <c r="F793" s="23"/>
    </row>
    <row r="794" spans="2:6">
      <c r="B794" s="23"/>
      <c r="F794" s="23"/>
    </row>
    <row r="795" spans="2:6">
      <c r="B795" s="23"/>
      <c r="F795" s="23"/>
    </row>
    <row r="796" spans="2:6">
      <c r="B796" s="23"/>
      <c r="F796" s="23"/>
    </row>
    <row r="797" spans="2:6">
      <c r="B797" s="23"/>
      <c r="F797" s="23"/>
    </row>
    <row r="798" spans="2:6">
      <c r="B798" s="23"/>
      <c r="F798" s="23"/>
    </row>
    <row r="799" spans="2:6">
      <c r="B799" s="23"/>
      <c r="F799" s="23"/>
    </row>
    <row r="800" spans="2:6">
      <c r="B800" s="23"/>
      <c r="F800" s="23"/>
    </row>
    <row r="801" spans="2:6">
      <c r="B801" s="23"/>
      <c r="F801" s="23"/>
    </row>
    <row r="802" spans="2:6">
      <c r="B802" s="23"/>
      <c r="F802" s="23"/>
    </row>
    <row r="803" spans="2:6">
      <c r="B803" s="23"/>
      <c r="F803" s="23"/>
    </row>
    <row r="804" spans="2:6">
      <c r="B804" s="23"/>
      <c r="F804" s="23"/>
    </row>
    <row r="805" spans="2:6">
      <c r="B805" s="23"/>
      <c r="F805" s="23"/>
    </row>
    <row r="806" spans="2:6">
      <c r="B806" s="23"/>
      <c r="F806" s="23"/>
    </row>
    <row r="807" spans="2:6">
      <c r="B807" s="23"/>
      <c r="F807" s="23"/>
    </row>
    <row r="808" spans="2:6">
      <c r="B808" s="23"/>
      <c r="F808" s="23"/>
    </row>
    <row r="809" spans="2:6">
      <c r="B809" s="23"/>
      <c r="F809" s="23"/>
    </row>
    <row r="810" spans="2:6">
      <c r="B810" s="23"/>
      <c r="F810" s="23"/>
    </row>
    <row r="811" spans="2:6">
      <c r="B811" s="23"/>
      <c r="F811" s="23"/>
    </row>
    <row r="812" spans="2:6">
      <c r="B812" s="23"/>
      <c r="F812" s="23"/>
    </row>
    <row r="813" spans="2:6">
      <c r="B813" s="23"/>
      <c r="F813" s="23"/>
    </row>
    <row r="814" spans="2:6">
      <c r="B814" s="23"/>
      <c r="F814" s="23"/>
    </row>
    <row r="815" spans="2:6">
      <c r="B815" s="23"/>
      <c r="F815" s="23"/>
    </row>
    <row r="816" spans="2:6">
      <c r="B816" s="23"/>
      <c r="F816" s="23"/>
    </row>
    <row r="817" spans="2:6">
      <c r="B817" s="23"/>
      <c r="F817" s="23"/>
    </row>
    <row r="818" spans="2:6">
      <c r="B818" s="23"/>
      <c r="F818" s="23"/>
    </row>
    <row r="819" spans="2:6">
      <c r="B819" s="23"/>
      <c r="F819" s="23"/>
    </row>
    <row r="820" spans="2:6">
      <c r="B820" s="23"/>
      <c r="F820" s="23"/>
    </row>
    <row r="821" spans="2:6">
      <c r="B821" s="23"/>
      <c r="F821" s="23"/>
    </row>
    <row r="822" spans="2:6">
      <c r="B822" s="23"/>
      <c r="F822" s="23"/>
    </row>
    <row r="823" spans="2:6">
      <c r="B823" s="23"/>
      <c r="F823" s="23"/>
    </row>
    <row r="824" spans="2:6">
      <c r="B824" s="23"/>
      <c r="F824" s="23"/>
    </row>
    <row r="825" spans="2:6">
      <c r="B825" s="23"/>
      <c r="F825" s="23"/>
    </row>
    <row r="826" spans="2:6">
      <c r="B826" s="23"/>
      <c r="F826" s="23"/>
    </row>
    <row r="827" spans="2:6">
      <c r="B827" s="23"/>
      <c r="F827" s="23"/>
    </row>
    <row r="828" spans="2:6">
      <c r="B828" s="23"/>
      <c r="F828" s="23"/>
    </row>
    <row r="829" spans="2:6">
      <c r="B829" s="23"/>
      <c r="F829" s="23"/>
    </row>
    <row r="830" spans="2:6">
      <c r="B830" s="23"/>
      <c r="F830" s="23"/>
    </row>
    <row r="831" spans="2:6">
      <c r="B831" s="23"/>
      <c r="F831" s="23"/>
    </row>
    <row r="832" spans="2:6">
      <c r="B832" s="23"/>
      <c r="F832" s="23"/>
    </row>
    <row r="833" spans="2:6">
      <c r="B833" s="23"/>
      <c r="F833" s="23"/>
    </row>
    <row r="834" spans="2:6">
      <c r="B834" s="23"/>
      <c r="F834" s="23"/>
    </row>
    <row r="835" spans="2:6">
      <c r="B835" s="23"/>
      <c r="F835" s="23"/>
    </row>
    <row r="836" spans="2:6">
      <c r="B836" s="23"/>
      <c r="F836" s="23"/>
    </row>
    <row r="837" spans="2:6">
      <c r="B837" s="23"/>
      <c r="F837" s="23"/>
    </row>
    <row r="838" spans="2:6">
      <c r="B838" s="23"/>
      <c r="F838" s="23"/>
    </row>
    <row r="839" spans="2:6">
      <c r="B839" s="23"/>
      <c r="F839" s="23"/>
    </row>
    <row r="840" spans="2:6">
      <c r="B840" s="23"/>
      <c r="F840" s="23"/>
    </row>
    <row r="841" spans="2:6">
      <c r="B841" s="23"/>
      <c r="F841" s="23"/>
    </row>
    <row r="842" spans="2:6">
      <c r="B842" s="23"/>
      <c r="F842" s="23"/>
    </row>
    <row r="843" spans="2:6">
      <c r="B843" s="23"/>
      <c r="F843" s="23"/>
    </row>
    <row r="844" spans="2:6">
      <c r="B844" s="23"/>
      <c r="F844" s="23"/>
    </row>
    <row r="845" spans="2:6">
      <c r="B845" s="23"/>
      <c r="F845" s="23"/>
    </row>
    <row r="846" spans="2:6">
      <c r="B846" s="23"/>
      <c r="F846" s="23"/>
    </row>
    <row r="847" spans="2:6">
      <c r="B847" s="23"/>
      <c r="F847" s="23"/>
    </row>
    <row r="848" spans="2:6">
      <c r="B848" s="23"/>
      <c r="F848" s="23"/>
    </row>
    <row r="849" spans="2:6">
      <c r="B849" s="23"/>
      <c r="F849" s="23"/>
    </row>
    <row r="850" spans="2:6">
      <c r="B850" s="23"/>
      <c r="F850" s="23"/>
    </row>
    <row r="851" spans="2:6">
      <c r="B851" s="23"/>
      <c r="F851" s="23"/>
    </row>
    <row r="852" spans="2:6">
      <c r="B852" s="23"/>
      <c r="F852" s="23"/>
    </row>
    <row r="853" spans="2:6">
      <c r="B853" s="23"/>
      <c r="F853" s="23"/>
    </row>
    <row r="854" spans="2:6">
      <c r="B854" s="23"/>
      <c r="F854" s="23"/>
    </row>
    <row r="855" spans="2:6">
      <c r="B855" s="23"/>
      <c r="F855" s="23"/>
    </row>
    <row r="856" spans="2:6">
      <c r="B856" s="23"/>
      <c r="F856" s="23"/>
    </row>
    <row r="857" spans="2:6">
      <c r="B857" s="23"/>
      <c r="F857" s="23"/>
    </row>
    <row r="858" spans="2:6">
      <c r="B858" s="23"/>
      <c r="F858" s="23"/>
    </row>
    <row r="859" spans="2:6">
      <c r="B859" s="23"/>
      <c r="F859" s="23"/>
    </row>
    <row r="860" spans="2:6">
      <c r="B860" s="23"/>
      <c r="F860" s="23"/>
    </row>
    <row r="861" spans="2:6">
      <c r="B861" s="23"/>
      <c r="F861" s="23"/>
    </row>
    <row r="862" spans="2:6">
      <c r="B862" s="23"/>
      <c r="F862" s="23"/>
    </row>
    <row r="863" spans="2:6">
      <c r="B863" s="23"/>
      <c r="F863" s="23"/>
    </row>
    <row r="864" spans="2:6">
      <c r="B864" s="23"/>
      <c r="F864" s="23"/>
    </row>
    <row r="865" spans="2:6">
      <c r="B865" s="23"/>
      <c r="F865" s="23"/>
    </row>
    <row r="866" spans="2:6">
      <c r="B866" s="23"/>
      <c r="F866" s="23"/>
    </row>
    <row r="867" spans="2:6">
      <c r="B867" s="23"/>
      <c r="F867" s="23"/>
    </row>
    <row r="868" spans="2:6">
      <c r="B868" s="23"/>
      <c r="F868" s="23"/>
    </row>
    <row r="869" spans="2:6">
      <c r="B869" s="23"/>
      <c r="F869" s="23"/>
    </row>
    <row r="870" spans="2:6">
      <c r="B870" s="23"/>
      <c r="F870" s="23"/>
    </row>
    <row r="871" spans="2:6">
      <c r="B871" s="23"/>
      <c r="F871" s="23"/>
    </row>
    <row r="872" spans="2:6">
      <c r="B872" s="23"/>
      <c r="F872" s="23"/>
    </row>
    <row r="873" spans="2:6">
      <c r="B873" s="23"/>
      <c r="F873" s="23"/>
    </row>
    <row r="874" spans="2:6">
      <c r="B874" s="23"/>
      <c r="F874" s="23"/>
    </row>
    <row r="875" spans="2:6">
      <c r="B875" s="23"/>
      <c r="F875" s="23"/>
    </row>
    <row r="876" spans="2:6">
      <c r="B876" s="23"/>
      <c r="F876" s="23"/>
    </row>
    <row r="877" spans="2:6">
      <c r="B877" s="23"/>
      <c r="F877" s="23"/>
    </row>
    <row r="878" spans="2:6">
      <c r="B878" s="23"/>
      <c r="F878" s="23"/>
    </row>
    <row r="879" spans="2:6">
      <c r="B879" s="23"/>
      <c r="F879" s="23"/>
    </row>
    <row r="880" spans="2:6">
      <c r="B880" s="23"/>
      <c r="F880" s="23"/>
    </row>
    <row r="881" spans="2:6">
      <c r="B881" s="23"/>
      <c r="F881" s="23"/>
    </row>
    <row r="882" spans="2:6">
      <c r="B882" s="23"/>
      <c r="F882" s="23"/>
    </row>
    <row r="883" spans="2:6">
      <c r="B883" s="23"/>
      <c r="F883" s="23"/>
    </row>
    <row r="884" spans="2:6">
      <c r="B884" s="23"/>
      <c r="F884" s="23"/>
    </row>
    <row r="885" spans="2:6">
      <c r="B885" s="23"/>
      <c r="F885" s="23"/>
    </row>
    <row r="886" spans="2:6">
      <c r="B886" s="23"/>
      <c r="F886" s="23"/>
    </row>
    <row r="887" spans="2:6">
      <c r="B887" s="23"/>
      <c r="F887" s="23"/>
    </row>
    <row r="888" spans="2:6">
      <c r="B888" s="23"/>
      <c r="F888" s="23"/>
    </row>
    <row r="889" spans="2:6">
      <c r="B889" s="23"/>
      <c r="F889" s="23"/>
    </row>
    <row r="890" spans="2:6">
      <c r="B890" s="23"/>
      <c r="F890" s="23"/>
    </row>
    <row r="891" spans="2:6">
      <c r="B891" s="23"/>
      <c r="F891" s="23"/>
    </row>
    <row r="892" spans="2:6">
      <c r="B892" s="23"/>
      <c r="F892" s="23"/>
    </row>
    <row r="893" spans="2:6">
      <c r="B893" s="23"/>
      <c r="F893" s="23"/>
    </row>
    <row r="894" spans="2:6">
      <c r="B894" s="23"/>
      <c r="F894" s="23"/>
    </row>
    <row r="895" spans="2:6">
      <c r="B895" s="23"/>
      <c r="F895" s="23"/>
    </row>
    <row r="896" spans="2:6">
      <c r="B896" s="23"/>
      <c r="F896" s="23"/>
    </row>
    <row r="897" spans="2:6">
      <c r="B897" s="23"/>
      <c r="F897" s="23"/>
    </row>
    <row r="898" spans="2:6">
      <c r="B898" s="23"/>
      <c r="F898" s="23"/>
    </row>
    <row r="899" spans="2:6">
      <c r="B899" s="23"/>
      <c r="F899" s="23"/>
    </row>
    <row r="900" spans="2:6">
      <c r="B900" s="23"/>
      <c r="F900" s="23"/>
    </row>
    <row r="901" spans="2:6">
      <c r="B901" s="23"/>
      <c r="F901" s="23"/>
    </row>
    <row r="902" spans="2:6">
      <c r="B902" s="23"/>
      <c r="F902" s="23"/>
    </row>
    <row r="903" spans="2:6">
      <c r="B903" s="23"/>
      <c r="F903" s="23"/>
    </row>
    <row r="904" spans="2:6">
      <c r="B904" s="23"/>
      <c r="F904" s="23"/>
    </row>
    <row r="905" spans="2:6">
      <c r="B905" s="23"/>
      <c r="F905" s="23"/>
    </row>
    <row r="906" spans="2:6">
      <c r="B906" s="23"/>
      <c r="F906" s="23"/>
    </row>
    <row r="907" spans="2:6">
      <c r="B907" s="23"/>
      <c r="F907" s="23"/>
    </row>
    <row r="908" spans="2:6">
      <c r="B908" s="23"/>
      <c r="F908" s="23"/>
    </row>
    <row r="909" spans="2:6">
      <c r="B909" s="23"/>
      <c r="F909" s="23"/>
    </row>
    <row r="910" spans="2:6">
      <c r="B910" s="23"/>
      <c r="F910" s="23"/>
    </row>
    <row r="911" spans="2:6">
      <c r="B911" s="23"/>
      <c r="F911" s="23"/>
    </row>
    <row r="912" spans="2:6">
      <c r="B912" s="23"/>
      <c r="F912" s="23"/>
    </row>
    <row r="913" spans="2:6">
      <c r="B913" s="23"/>
      <c r="F913" s="23"/>
    </row>
    <row r="914" spans="2:6">
      <c r="B914" s="23"/>
      <c r="F914" s="23"/>
    </row>
    <row r="915" spans="2:6">
      <c r="B915" s="23"/>
      <c r="F915" s="23"/>
    </row>
    <row r="916" spans="2:6">
      <c r="B916" s="23"/>
      <c r="F916" s="23"/>
    </row>
    <row r="917" spans="2:6">
      <c r="B917" s="23"/>
      <c r="F917" s="23"/>
    </row>
    <row r="918" spans="2:6">
      <c r="B918" s="23"/>
      <c r="F918" s="23"/>
    </row>
    <row r="919" spans="2:6">
      <c r="B919" s="23"/>
      <c r="F919" s="23"/>
    </row>
    <row r="920" spans="2:6">
      <c r="B920" s="23"/>
      <c r="F920" s="23"/>
    </row>
    <row r="921" spans="2:6">
      <c r="B921" s="23"/>
      <c r="F921" s="23"/>
    </row>
    <row r="922" spans="2:6">
      <c r="B922" s="23"/>
      <c r="F922" s="23"/>
    </row>
    <row r="923" spans="2:6">
      <c r="B923" s="23"/>
      <c r="F923" s="23"/>
    </row>
    <row r="924" spans="2:6">
      <c r="B924" s="23"/>
      <c r="F924" s="23"/>
    </row>
    <row r="925" spans="2:6">
      <c r="B925" s="23"/>
      <c r="F925" s="23"/>
    </row>
    <row r="926" spans="2:6">
      <c r="B926" s="23"/>
      <c r="F926" s="23"/>
    </row>
    <row r="927" spans="2:6">
      <c r="B927" s="23"/>
      <c r="F927" s="23"/>
    </row>
    <row r="928" spans="2:6">
      <c r="B928" s="23"/>
      <c r="F928" s="23"/>
    </row>
    <row r="929" spans="2:6">
      <c r="B929" s="23"/>
      <c r="F929" s="23"/>
    </row>
    <row r="930" spans="2:6">
      <c r="B930" s="23"/>
      <c r="F930" s="23"/>
    </row>
    <row r="931" spans="2:6">
      <c r="B931" s="23"/>
      <c r="F931" s="23"/>
    </row>
    <row r="932" spans="2:6">
      <c r="B932" s="23"/>
      <c r="F932" s="23"/>
    </row>
    <row r="933" spans="2:6">
      <c r="B933" s="23"/>
      <c r="F933" s="23"/>
    </row>
    <row r="934" spans="2:6">
      <c r="B934" s="23"/>
      <c r="F934" s="23"/>
    </row>
    <row r="935" spans="2:6">
      <c r="B935" s="23"/>
      <c r="F935" s="23"/>
    </row>
    <row r="936" spans="2:6">
      <c r="B936" s="23"/>
      <c r="F936" s="23"/>
    </row>
    <row r="937" spans="2:6">
      <c r="B937" s="23"/>
      <c r="F937" s="23"/>
    </row>
    <row r="938" spans="2:6">
      <c r="B938" s="23"/>
      <c r="F938" s="23"/>
    </row>
    <row r="939" spans="2:6">
      <c r="B939" s="23"/>
      <c r="F939" s="23"/>
    </row>
    <row r="940" spans="2:6">
      <c r="B940" s="23"/>
      <c r="F940" s="23"/>
    </row>
    <row r="941" spans="2:6">
      <c r="B941" s="23"/>
      <c r="F941" s="23"/>
    </row>
    <row r="942" spans="2:6">
      <c r="B942" s="23"/>
      <c r="F942" s="23"/>
    </row>
    <row r="943" spans="2:6">
      <c r="B943" s="23"/>
      <c r="F943" s="23"/>
    </row>
    <row r="944" spans="2:6">
      <c r="B944" s="23"/>
      <c r="F944" s="23"/>
    </row>
    <row r="945" spans="2:6">
      <c r="B945" s="23"/>
      <c r="F945" s="23"/>
    </row>
    <row r="946" spans="2:6">
      <c r="B946" s="23"/>
      <c r="F946" s="23"/>
    </row>
    <row r="947" spans="2:6">
      <c r="B947" s="23"/>
      <c r="F947" s="23"/>
    </row>
    <row r="948" spans="2:6">
      <c r="B948" s="23"/>
      <c r="F948" s="23"/>
    </row>
    <row r="949" spans="2:6">
      <c r="B949" s="23"/>
      <c r="F949" s="23"/>
    </row>
    <row r="950" spans="2:6">
      <c r="B950" s="23"/>
      <c r="F950" s="23"/>
    </row>
    <row r="951" spans="2:6">
      <c r="B951" s="23"/>
      <c r="F951" s="23"/>
    </row>
    <row r="952" spans="2:6">
      <c r="B952" s="23"/>
      <c r="F952" s="23"/>
    </row>
    <row r="953" spans="2:6">
      <c r="B953" s="23"/>
      <c r="F953" s="23"/>
    </row>
    <row r="954" spans="2:6">
      <c r="B954" s="23"/>
      <c r="F954" s="23"/>
    </row>
    <row r="955" spans="2:6">
      <c r="B955" s="23"/>
      <c r="F955" s="23"/>
    </row>
    <row r="956" spans="2:6">
      <c r="B956" s="23"/>
      <c r="F956" s="23"/>
    </row>
    <row r="957" spans="2:6">
      <c r="B957" s="23"/>
      <c r="F957" s="23"/>
    </row>
    <row r="958" spans="2:6">
      <c r="B958" s="23"/>
      <c r="F958" s="23"/>
    </row>
    <row r="959" spans="2:6">
      <c r="B959" s="23"/>
      <c r="F959" s="23"/>
    </row>
    <row r="960" spans="2:6">
      <c r="B960" s="23"/>
      <c r="F960" s="23"/>
    </row>
    <row r="961" spans="2:6">
      <c r="B961" s="23"/>
      <c r="F961" s="23"/>
    </row>
    <row r="962" spans="2:6">
      <c r="B962" s="23"/>
      <c r="F962" s="23"/>
    </row>
    <row r="963" spans="2:6">
      <c r="B963" s="23"/>
      <c r="F963" s="23"/>
    </row>
    <row r="964" spans="2:6">
      <c r="B964" s="23"/>
      <c r="F964" s="23"/>
    </row>
    <row r="965" spans="2:6">
      <c r="B965" s="23"/>
      <c r="F965" s="23"/>
    </row>
    <row r="966" spans="2:6">
      <c r="B966" s="23"/>
      <c r="F966" s="23"/>
    </row>
    <row r="967" spans="2:6">
      <c r="B967" s="23"/>
      <c r="F967" s="23"/>
    </row>
    <row r="968" spans="2:6">
      <c r="B968" s="23"/>
      <c r="F968" s="23"/>
    </row>
    <row r="969" spans="2:6">
      <c r="B969" s="23"/>
      <c r="F969" s="23"/>
    </row>
    <row r="970" spans="2:6">
      <c r="B970" s="23"/>
      <c r="F970" s="23"/>
    </row>
    <row r="971" spans="2:6">
      <c r="B971" s="23"/>
      <c r="F971" s="23"/>
    </row>
    <row r="972" spans="2:6">
      <c r="B972" s="23"/>
      <c r="F972" s="23"/>
    </row>
    <row r="973" spans="2:6">
      <c r="B973" s="23"/>
      <c r="F973" s="23"/>
    </row>
    <row r="974" spans="2:6">
      <c r="B974" s="23"/>
      <c r="F974" s="23"/>
    </row>
    <row r="975" spans="2:6">
      <c r="B975" s="23"/>
      <c r="F975" s="23"/>
    </row>
    <row r="976" spans="2:6">
      <c r="B976" s="23"/>
      <c r="F976" s="23"/>
    </row>
    <row r="977" spans="2:6">
      <c r="B977" s="23"/>
      <c r="F977" s="23"/>
    </row>
    <row r="978" spans="2:6">
      <c r="B978" s="23"/>
      <c r="F978" s="23"/>
    </row>
    <row r="979" spans="2:6">
      <c r="B979" s="23"/>
      <c r="F979" s="23"/>
    </row>
    <row r="980" spans="2:6">
      <c r="B980" s="23"/>
      <c r="F980" s="23"/>
    </row>
    <row r="981" spans="2:6">
      <c r="B981" s="23"/>
      <c r="F981" s="23"/>
    </row>
    <row r="982" spans="2:6">
      <c r="B982" s="23"/>
      <c r="F982" s="23"/>
    </row>
    <row r="983" spans="2:6">
      <c r="B983" s="23"/>
      <c r="F983" s="23"/>
    </row>
    <row r="984" spans="2:6">
      <c r="B984" s="23"/>
      <c r="F984" s="23"/>
    </row>
    <row r="985" spans="2:6">
      <c r="B985" s="23"/>
      <c r="F985" s="23"/>
    </row>
    <row r="986" spans="2:6">
      <c r="B986" s="23"/>
      <c r="F986" s="23"/>
    </row>
    <row r="987" spans="2:6">
      <c r="B987" s="23"/>
      <c r="F987" s="23"/>
    </row>
    <row r="988" spans="2:6">
      <c r="B988" s="23"/>
      <c r="F988" s="23"/>
    </row>
    <row r="989" spans="2:6">
      <c r="B989" s="23"/>
      <c r="F989" s="23"/>
    </row>
    <row r="990" spans="2:6">
      <c r="B990" s="23"/>
      <c r="F990" s="23"/>
    </row>
    <row r="991" spans="2:6">
      <c r="B991" s="23"/>
      <c r="F991" s="23"/>
    </row>
    <row r="992" spans="2:6">
      <c r="B992" s="23"/>
      <c r="F992" s="23"/>
    </row>
    <row r="993" spans="2:6">
      <c r="B993" s="23"/>
      <c r="F993" s="23"/>
    </row>
    <row r="994" spans="2:6">
      <c r="B994" s="23"/>
      <c r="F994" s="23"/>
    </row>
    <row r="995" spans="2:6">
      <c r="B995" s="23"/>
      <c r="F995" s="23"/>
    </row>
    <row r="996" spans="2:6">
      <c r="B996" s="23"/>
      <c r="F996" s="23"/>
    </row>
    <row r="997" spans="2:6">
      <c r="B997" s="23"/>
      <c r="F997" s="23"/>
    </row>
    <row r="998" spans="2:6">
      <c r="B998" s="23"/>
      <c r="F998" s="23"/>
    </row>
    <row r="999" spans="2:6">
      <c r="B999" s="23"/>
      <c r="F999" s="23"/>
    </row>
    <row r="1000" spans="2:6">
      <c r="B1000" s="23"/>
      <c r="F1000" s="23"/>
    </row>
    <row r="1001" spans="2:6">
      <c r="B1001" s="23"/>
      <c r="F1001" s="23"/>
    </row>
    <row r="1002" spans="2:6">
      <c r="B1002" s="23"/>
      <c r="F1002" s="23"/>
    </row>
    <row r="1003" spans="2:6">
      <c r="B1003" s="23"/>
      <c r="F1003" s="23"/>
    </row>
    <row r="1004" spans="2:6">
      <c r="B1004" s="23"/>
      <c r="F1004" s="23"/>
    </row>
    <row r="1005" spans="2:6">
      <c r="B1005" s="23"/>
      <c r="F1005" s="23"/>
    </row>
    <row r="1006" spans="2:6">
      <c r="B1006" s="23"/>
      <c r="F1006" s="23"/>
    </row>
    <row r="1007" spans="2:6">
      <c r="B1007" s="23"/>
      <c r="F1007" s="23"/>
    </row>
    <row r="1008" spans="2:6">
      <c r="B1008" s="23"/>
      <c r="F1008" s="23"/>
    </row>
    <row r="1009" spans="2:6">
      <c r="B1009" s="23"/>
      <c r="F1009" s="23"/>
    </row>
    <row r="1010" spans="2:6">
      <c r="B1010" s="23"/>
      <c r="F1010" s="23"/>
    </row>
    <row r="1011" spans="2:6">
      <c r="B1011" s="23"/>
      <c r="F1011" s="23"/>
    </row>
    <row r="1012" spans="2:6">
      <c r="B1012" s="23"/>
      <c r="F1012" s="23"/>
    </row>
    <row r="1013" spans="2:6">
      <c r="B1013" s="23"/>
      <c r="F1013" s="23"/>
    </row>
    <row r="1014" spans="2:6">
      <c r="B1014" s="23"/>
      <c r="F1014" s="23"/>
    </row>
    <row r="1015" spans="2:6">
      <c r="B1015" s="23"/>
      <c r="F1015" s="23"/>
    </row>
    <row r="1016" spans="2:6">
      <c r="B1016" s="23"/>
      <c r="F1016" s="23"/>
    </row>
    <row r="1017" spans="2:6">
      <c r="B1017" s="23"/>
      <c r="F1017" s="23"/>
    </row>
    <row r="1018" spans="2:6">
      <c r="B1018" s="23"/>
      <c r="F1018" s="23"/>
    </row>
    <row r="1019" spans="2:6">
      <c r="B1019" s="23"/>
      <c r="F1019" s="23"/>
    </row>
    <row r="1020" spans="2:6">
      <c r="B1020" s="23"/>
      <c r="F1020" s="23"/>
    </row>
    <row r="1021" spans="2:6">
      <c r="B1021" s="23"/>
      <c r="F1021" s="23"/>
    </row>
    <row r="1022" spans="2:6">
      <c r="B1022" s="23"/>
      <c r="F1022" s="23"/>
    </row>
    <row r="1023" spans="2:6">
      <c r="B1023" s="23"/>
      <c r="F1023" s="23"/>
    </row>
    <row r="1024" spans="2:6">
      <c r="B1024" s="23"/>
      <c r="F1024" s="23"/>
    </row>
    <row r="1025" spans="2:6">
      <c r="B1025" s="23"/>
      <c r="F1025" s="23"/>
    </row>
    <row r="1026" spans="2:6">
      <c r="B1026" s="23"/>
      <c r="F1026" s="23"/>
    </row>
    <row r="1027" spans="2:6">
      <c r="B1027" s="23"/>
      <c r="F1027" s="23"/>
    </row>
    <row r="1028" spans="2:6">
      <c r="B1028" s="23"/>
      <c r="F1028" s="23"/>
    </row>
    <row r="1029" spans="2:6">
      <c r="B1029" s="23"/>
      <c r="F1029" s="23"/>
    </row>
    <row r="1030" spans="2:6">
      <c r="B1030" s="23"/>
      <c r="F1030" s="23"/>
    </row>
    <row r="1031" spans="2:6">
      <c r="B1031" s="23"/>
      <c r="F1031" s="23"/>
    </row>
    <row r="1032" spans="2:6">
      <c r="B1032" s="23"/>
      <c r="F1032" s="23"/>
    </row>
    <row r="1033" spans="2:6">
      <c r="B1033" s="23"/>
      <c r="F1033" s="23"/>
    </row>
    <row r="1034" spans="2:6">
      <c r="B1034" s="23"/>
      <c r="F1034" s="23"/>
    </row>
    <row r="1035" spans="2:6">
      <c r="B1035" s="23"/>
      <c r="F1035" s="23"/>
    </row>
    <row r="1036" spans="2:6">
      <c r="B1036" s="23"/>
      <c r="F1036" s="23"/>
    </row>
    <row r="1037" spans="2:6">
      <c r="B1037" s="23"/>
      <c r="F1037" s="23"/>
    </row>
    <row r="1038" spans="2:6">
      <c r="B1038" s="23"/>
      <c r="F1038" s="23"/>
    </row>
    <row r="1039" spans="2:6">
      <c r="B1039" s="23"/>
      <c r="F1039" s="23"/>
    </row>
    <row r="1040" spans="2:6">
      <c r="B1040" s="23"/>
      <c r="F1040" s="23"/>
    </row>
    <row r="1041" spans="2:6">
      <c r="B1041" s="23"/>
      <c r="F1041" s="23"/>
    </row>
    <row r="1042" spans="2:6">
      <c r="B1042" s="23"/>
      <c r="F1042" s="23"/>
    </row>
    <row r="1043" spans="2:6">
      <c r="B1043" s="23"/>
      <c r="F1043" s="23"/>
    </row>
    <row r="1044" spans="2:6">
      <c r="B1044" s="23"/>
      <c r="F1044" s="23"/>
    </row>
    <row r="1045" spans="2:6">
      <c r="B1045" s="23"/>
      <c r="F1045" s="23"/>
    </row>
    <row r="1046" spans="2:6">
      <c r="B1046" s="23"/>
      <c r="F1046" s="23"/>
    </row>
    <row r="1047" spans="2:6">
      <c r="B1047" s="23"/>
      <c r="F1047" s="23"/>
    </row>
    <row r="1048" spans="2:6">
      <c r="B1048" s="23"/>
      <c r="F1048" s="23"/>
    </row>
    <row r="1049" spans="2:6">
      <c r="B1049" s="23"/>
      <c r="F1049" s="23"/>
    </row>
    <row r="1050" spans="2:6">
      <c r="B1050" s="23"/>
      <c r="F1050" s="23"/>
    </row>
    <row r="1051" spans="2:6">
      <c r="B1051" s="23"/>
      <c r="F1051" s="23"/>
    </row>
    <row r="1052" spans="2:6">
      <c r="B1052" s="23"/>
      <c r="F1052" s="23"/>
    </row>
    <row r="1053" spans="2:6">
      <c r="B1053" s="23"/>
      <c r="F1053" s="23"/>
    </row>
    <row r="1054" spans="2:6">
      <c r="B1054" s="23"/>
      <c r="F1054" s="23"/>
    </row>
    <row r="1055" spans="2:6">
      <c r="B1055" s="23"/>
      <c r="F1055" s="23"/>
    </row>
    <row r="1056" spans="2:6">
      <c r="B1056" s="23"/>
      <c r="F1056" s="23"/>
    </row>
    <row r="1057" spans="2:6">
      <c r="B1057" s="23"/>
      <c r="F1057" s="23"/>
    </row>
    <row r="1058" spans="2:6">
      <c r="B1058" s="23"/>
      <c r="F1058" s="23"/>
    </row>
    <row r="1059" spans="2:6">
      <c r="B1059" s="23"/>
      <c r="F1059" s="23"/>
    </row>
    <row r="1060" spans="2:6">
      <c r="B1060" s="23"/>
      <c r="F1060" s="23"/>
    </row>
    <row r="1061" spans="2:6">
      <c r="B1061" s="23"/>
      <c r="F1061" s="23"/>
    </row>
    <row r="1062" spans="2:6">
      <c r="B1062" s="23"/>
      <c r="F1062" s="23"/>
    </row>
    <row r="1063" spans="2:6">
      <c r="B1063" s="23"/>
      <c r="F1063" s="23"/>
    </row>
    <row r="1064" spans="2:6">
      <c r="B1064" s="23"/>
      <c r="F1064" s="23"/>
    </row>
    <row r="1065" spans="2:6">
      <c r="B1065" s="23"/>
      <c r="F1065" s="23"/>
    </row>
    <row r="1066" spans="2:6">
      <c r="B1066" s="23"/>
      <c r="F1066" s="23"/>
    </row>
    <row r="1067" spans="2:6">
      <c r="B1067" s="23"/>
      <c r="F1067" s="23"/>
    </row>
    <row r="1068" spans="2:6">
      <c r="B1068" s="23"/>
      <c r="F1068" s="23"/>
    </row>
    <row r="1069" spans="2:6">
      <c r="B1069" s="23"/>
      <c r="F1069" s="23"/>
    </row>
    <row r="1070" spans="2:6">
      <c r="B1070" s="23"/>
      <c r="F1070" s="23"/>
    </row>
    <row r="1071" spans="2:6">
      <c r="B1071" s="23"/>
      <c r="F1071" s="23"/>
    </row>
    <row r="1072" spans="2:6">
      <c r="B1072" s="23"/>
      <c r="F1072" s="23"/>
    </row>
    <row r="1073" spans="2:6">
      <c r="B1073" s="23"/>
      <c r="F1073" s="23"/>
    </row>
    <row r="1074" spans="2:6">
      <c r="B1074" s="23"/>
      <c r="F1074" s="23"/>
    </row>
    <row r="1075" spans="2:6">
      <c r="B1075" s="23"/>
      <c r="F1075" s="23"/>
    </row>
    <row r="1076" spans="2:6">
      <c r="B1076" s="23"/>
      <c r="F1076" s="23"/>
    </row>
    <row r="1077" spans="2:6">
      <c r="B1077" s="23"/>
      <c r="F1077" s="23"/>
    </row>
    <row r="1078" spans="2:6">
      <c r="B1078" s="23"/>
      <c r="F1078" s="23"/>
    </row>
    <row r="1079" spans="2:6">
      <c r="B1079" s="23"/>
      <c r="F1079" s="23"/>
    </row>
    <row r="1080" spans="2:6">
      <c r="B1080" s="23"/>
      <c r="F1080" s="23"/>
    </row>
    <row r="1081" spans="2:6">
      <c r="B1081" s="23"/>
      <c r="F1081" s="23"/>
    </row>
    <row r="1082" spans="2:6">
      <c r="B1082" s="23"/>
      <c r="F1082" s="23"/>
    </row>
    <row r="1083" spans="2:6">
      <c r="B1083" s="23"/>
      <c r="F1083" s="23"/>
    </row>
    <row r="1084" spans="2:6">
      <c r="B1084" s="23"/>
      <c r="F1084" s="23"/>
    </row>
    <row r="1085" spans="2:6">
      <c r="B1085" s="23"/>
      <c r="F1085" s="23"/>
    </row>
    <row r="1086" spans="2:6">
      <c r="B1086" s="23"/>
      <c r="F1086" s="23"/>
    </row>
    <row r="1087" spans="2:6">
      <c r="B1087" s="23"/>
      <c r="F1087" s="23"/>
    </row>
    <row r="1088" spans="2:6">
      <c r="B1088" s="23"/>
      <c r="F1088" s="23"/>
    </row>
    <row r="1089" spans="2:6">
      <c r="B1089" s="23"/>
      <c r="F1089" s="23"/>
    </row>
    <row r="1090" spans="2:6">
      <c r="B1090" s="23"/>
      <c r="F1090" s="23"/>
    </row>
    <row r="1091" spans="2:6">
      <c r="B1091" s="23"/>
      <c r="F1091" s="23"/>
    </row>
    <row r="1092" spans="2:6">
      <c r="B1092" s="23"/>
      <c r="F1092" s="23"/>
    </row>
    <row r="1093" spans="2:6">
      <c r="B1093" s="23"/>
      <c r="F1093" s="23"/>
    </row>
    <row r="1094" spans="2:6">
      <c r="B1094" s="23"/>
      <c r="F1094" s="23"/>
    </row>
    <row r="1095" spans="2:6">
      <c r="B1095" s="23"/>
      <c r="F1095" s="23"/>
    </row>
    <row r="1096" spans="2:6">
      <c r="B1096" s="23"/>
      <c r="F1096" s="23"/>
    </row>
    <row r="1097" spans="2:6">
      <c r="B1097" s="23"/>
      <c r="F1097" s="23"/>
    </row>
    <row r="1098" spans="2:6">
      <c r="B1098" s="23"/>
      <c r="F1098" s="23"/>
    </row>
    <row r="1099" spans="2:6">
      <c r="B1099" s="23"/>
      <c r="F1099" s="23"/>
    </row>
    <row r="1100" spans="2:6">
      <c r="B1100" s="23"/>
      <c r="F1100" s="23"/>
    </row>
    <row r="1101" spans="2:6">
      <c r="B1101" s="23"/>
      <c r="F1101" s="23"/>
    </row>
    <row r="1102" spans="2:6">
      <c r="B1102" s="23"/>
      <c r="F1102" s="23"/>
    </row>
    <row r="1103" spans="2:6">
      <c r="B1103" s="23"/>
      <c r="F1103" s="23"/>
    </row>
    <row r="1104" spans="2:6">
      <c r="B1104" s="23"/>
      <c r="F1104" s="23"/>
    </row>
    <row r="1105" spans="2:6">
      <c r="B1105" s="23"/>
      <c r="F1105" s="23"/>
    </row>
    <row r="1106" spans="2:6">
      <c r="B1106" s="23"/>
      <c r="F1106" s="23"/>
    </row>
    <row r="1107" spans="2:6">
      <c r="B1107" s="23"/>
      <c r="F1107" s="23"/>
    </row>
    <row r="1108" spans="2:6">
      <c r="B1108" s="23"/>
      <c r="F1108" s="23"/>
    </row>
    <row r="1109" spans="2:6">
      <c r="B1109" s="23"/>
      <c r="F1109" s="23"/>
    </row>
    <row r="1110" spans="2:6">
      <c r="B1110" s="23"/>
      <c r="F1110" s="23"/>
    </row>
    <row r="1111" spans="2:6">
      <c r="B1111" s="23"/>
      <c r="F1111" s="23"/>
    </row>
    <row r="1112" spans="2:6">
      <c r="B1112" s="23"/>
      <c r="F1112" s="23"/>
    </row>
    <row r="1113" spans="2:6">
      <c r="B1113" s="23"/>
      <c r="F1113" s="23"/>
    </row>
    <row r="1114" spans="2:6">
      <c r="B1114" s="23"/>
      <c r="F1114" s="23"/>
    </row>
    <row r="1115" spans="2:6">
      <c r="B1115" s="23"/>
      <c r="F1115" s="23"/>
    </row>
    <row r="1116" spans="2:6">
      <c r="B1116" s="23"/>
      <c r="F1116" s="23"/>
    </row>
    <row r="1117" spans="2:6">
      <c r="B1117" s="23"/>
      <c r="F1117" s="23"/>
    </row>
    <row r="1118" spans="2:6">
      <c r="B1118" s="23"/>
      <c r="F1118" s="23"/>
    </row>
    <row r="1119" spans="2:6">
      <c r="B1119" s="23"/>
      <c r="F1119" s="23"/>
    </row>
    <row r="1120" spans="2:6">
      <c r="B1120" s="23"/>
      <c r="F1120" s="23"/>
    </row>
    <row r="1121" spans="2:6">
      <c r="B1121" s="23"/>
      <c r="F1121" s="23"/>
    </row>
    <row r="1122" spans="2:6">
      <c r="B1122" s="23"/>
      <c r="F1122" s="23"/>
    </row>
    <row r="1123" spans="2:6">
      <c r="B1123" s="23"/>
      <c r="F1123" s="23"/>
    </row>
    <row r="1124" spans="2:6">
      <c r="B1124" s="23"/>
      <c r="F1124" s="23"/>
    </row>
    <row r="1125" spans="2:6">
      <c r="B1125" s="23"/>
      <c r="F1125" s="23"/>
    </row>
    <row r="1126" spans="2:6">
      <c r="B1126" s="23"/>
      <c r="F1126" s="23"/>
    </row>
    <row r="1127" spans="2:6">
      <c r="B1127" s="23"/>
      <c r="F1127" s="23"/>
    </row>
    <row r="1128" spans="2:6">
      <c r="B1128" s="23"/>
      <c r="F1128" s="23"/>
    </row>
    <row r="1129" spans="2:6">
      <c r="B1129" s="23"/>
      <c r="F1129" s="23"/>
    </row>
    <row r="1130" spans="2:6">
      <c r="B1130" s="23"/>
      <c r="F1130" s="23"/>
    </row>
    <row r="1131" spans="2:6">
      <c r="B1131" s="23"/>
      <c r="F1131" s="23"/>
    </row>
    <row r="1132" spans="2:6">
      <c r="B1132" s="23"/>
      <c r="F1132" s="23"/>
    </row>
    <row r="1133" spans="2:6">
      <c r="B1133" s="23"/>
      <c r="F1133" s="23"/>
    </row>
    <row r="1134" spans="2:6">
      <c r="B1134" s="23"/>
      <c r="F1134" s="23"/>
    </row>
    <row r="1135" spans="2:6">
      <c r="B1135" s="23"/>
      <c r="F1135" s="23"/>
    </row>
    <row r="1136" spans="2:6">
      <c r="B1136" s="23"/>
      <c r="F1136" s="23"/>
    </row>
    <row r="1137" spans="2:6">
      <c r="B1137" s="23"/>
      <c r="F1137" s="23"/>
    </row>
    <row r="1138" spans="2:6">
      <c r="B1138" s="23"/>
      <c r="F1138" s="23"/>
    </row>
    <row r="1139" spans="2:6">
      <c r="B1139" s="23"/>
      <c r="F1139" s="23"/>
    </row>
  </sheetData>
  <phoneticPr fontId="8" type="noConversion"/>
  <hyperlinks>
    <hyperlink ref="A3" r:id="rId1" xr:uid="{00000000-0004-0000-0200-000000000000}"/>
    <hyperlink ref="P20" r:id="rId2" display="http://www.bav-astro.de/sfs/BAVM_link.php?BAVMnr=173" xr:uid="{00000000-0004-0000-0200-000001000000}"/>
    <hyperlink ref="P21" r:id="rId3" display="http://www.konkoly.hu/cgi-bin/IBVS?5653" xr:uid="{00000000-0004-0000-0200-000002000000}"/>
    <hyperlink ref="P22" r:id="rId4" display="http://www.bav-astro.de/sfs/BAVM_link.php?BAVMnr=173" xr:uid="{00000000-0004-0000-0200-000003000000}"/>
    <hyperlink ref="P23" r:id="rId5" display="http://www.bav-astro.de/sfs/BAVM_link.php?BAVMnr=178" xr:uid="{00000000-0004-0000-0200-000004000000}"/>
    <hyperlink ref="P24" r:id="rId6" display="http://www.konkoly.hu/cgi-bin/IBVS?5713" xr:uid="{00000000-0004-0000-0200-000005000000}"/>
    <hyperlink ref="P25" r:id="rId7" display="http://www.konkoly.hu/cgi-bin/IBVS?5713" xr:uid="{00000000-0004-0000-0200-000006000000}"/>
    <hyperlink ref="P27" r:id="rId8" display="http://www.konkoly.hu/cgi-bin/IBVS?5871" xr:uid="{00000000-0004-0000-0200-000007000000}"/>
    <hyperlink ref="P28" r:id="rId9" display="http://www.konkoly.hu/cgi-bin/IBVS?5929" xr:uid="{00000000-0004-0000-0200-000008000000}"/>
    <hyperlink ref="P29" r:id="rId10" display="http://www.konkoly.hu/cgi-bin/IBVS?5894" xr:uid="{00000000-0004-0000-0200-000009000000}"/>
    <hyperlink ref="P30" r:id="rId11" display="http://www.konkoly.hu/cgi-bin/IBVS?5920" xr:uid="{00000000-0004-0000-0200-00000A000000}"/>
    <hyperlink ref="P31" r:id="rId12" display="http://www.konkoly.hu/cgi-bin/IBVS?5945" xr:uid="{00000000-0004-0000-0200-00000B000000}"/>
    <hyperlink ref="P32" r:id="rId13" display="http://var.astro.cz/oejv/issues/oejv0160.pdf" xr:uid="{00000000-0004-0000-0200-00000C000000}"/>
    <hyperlink ref="P33" r:id="rId14" display="http://var.astro.cz/oejv/issues/oejv0160.pdf" xr:uid="{00000000-0004-0000-0200-00000D000000}"/>
    <hyperlink ref="P34" r:id="rId15" display="http://www.konkoly.hu/cgi-bin/IBVS?5992" xr:uid="{00000000-0004-0000-0200-00000E000000}"/>
    <hyperlink ref="P35" r:id="rId16" display="http://www.bav-astro.de/sfs/BAVM_link.php?BAVMnr=220" xr:uid="{00000000-0004-0000-0200-00000F000000}"/>
    <hyperlink ref="P36" r:id="rId17" display="http://var.astro.cz/oejv/issues/oejv0160.pdf" xr:uid="{00000000-0004-0000-0200-000010000000}"/>
    <hyperlink ref="P37" r:id="rId18" display="http://www.konkoly.hu/cgi-bin/IBVS?6029" xr:uid="{00000000-0004-0000-0200-000011000000}"/>
    <hyperlink ref="P38" r:id="rId19" display="http://www.bav-astro.de/sfs/BAVM_link.php?BAVMnr=231" xr:uid="{00000000-0004-0000-0200-000012000000}"/>
    <hyperlink ref="P39" r:id="rId20" display="http://var.astro.cz/oejv/issues/oejv0160.pdf" xr:uid="{00000000-0004-0000-0200-000013000000}"/>
    <hyperlink ref="P40" r:id="rId21" display="http://var.astro.cz/oejv/issues/oejv0160.pdf" xr:uid="{00000000-0004-0000-0200-000014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 1</vt:lpstr>
      <vt:lpstr>Inactive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2025-01-05T05:57:43Z</dcterms:modified>
</cp:coreProperties>
</file>