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C9E41C1-0BDA-4183-94ED-1AEEFA24D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K21" i="1"/>
  <c r="K22" i="1"/>
  <c r="K23" i="1"/>
  <c r="K24" i="1"/>
  <c r="K25" i="1"/>
  <c r="K26" i="1"/>
  <c r="K27" i="1"/>
  <c r="K28" i="1"/>
  <c r="G21" i="1"/>
  <c r="G22" i="1"/>
  <c r="G23" i="1"/>
  <c r="G24" i="1"/>
  <c r="G25" i="1"/>
  <c r="G26" i="1"/>
  <c r="G27" i="1"/>
  <c r="G28" i="1"/>
  <c r="F14" i="1"/>
  <c r="E21" i="1"/>
  <c r="F21" i="1" s="1"/>
  <c r="E22" i="1"/>
  <c r="F22" i="1" s="1"/>
  <c r="E23" i="1"/>
  <c r="F23" i="1" s="1"/>
  <c r="E24" i="1"/>
  <c r="F24" i="1"/>
  <c r="E25" i="1"/>
  <c r="F25" i="1" s="1"/>
  <c r="E26" i="1"/>
  <c r="F26" i="1" s="1"/>
  <c r="E27" i="1"/>
  <c r="F27" i="1"/>
  <c r="E28" i="1"/>
  <c r="F28" i="1"/>
  <c r="E34" i="1"/>
  <c r="F34" i="1" s="1"/>
  <c r="G34" i="1" s="1"/>
  <c r="K34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Q34" i="1"/>
  <c r="D9" i="1"/>
  <c r="C9" i="1"/>
  <c r="C17" i="1"/>
  <c r="Q33" i="1"/>
  <c r="Q32" i="1"/>
  <c r="Q23" i="1"/>
  <c r="Q22" i="1"/>
  <c r="Q24" i="1"/>
  <c r="Q25" i="1"/>
  <c r="Q26" i="1"/>
  <c r="Q27" i="1"/>
  <c r="Q28" i="1"/>
  <c r="Q29" i="1"/>
  <c r="Q30" i="1"/>
  <c r="Q31" i="1"/>
  <c r="Q21" i="1"/>
  <c r="C11" i="1"/>
  <c r="C12" i="1"/>
  <c r="O35" i="1" l="1"/>
  <c r="F15" i="1"/>
  <c r="C16" i="1"/>
  <c r="D18" i="1" s="1"/>
  <c r="O21" i="1"/>
  <c r="O28" i="1"/>
  <c r="O26" i="1"/>
  <c r="O24" i="1"/>
  <c r="O34" i="1"/>
  <c r="O31" i="1"/>
  <c r="O22" i="1"/>
  <c r="O25" i="1"/>
  <c r="C15" i="1"/>
  <c r="O23" i="1"/>
  <c r="O33" i="1"/>
  <c r="O30" i="1"/>
  <c r="O29" i="1"/>
  <c r="O27" i="1"/>
  <c r="O3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<sst xmlns="http://schemas.openxmlformats.org/spreadsheetml/2006/main" count="78" uniqueCount="60">
  <si>
    <t>BAD?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</si>
  <si>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</si>
  <si>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</si>
  <si>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</si>
  <si>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</si>
  <si>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</si>
  <si>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</si>
  <si>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</si>
  <si>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</si>
  <si>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</si>
  <si>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</si>
  <si>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</si>
  <si>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</si>
  <si>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</si>
  <si>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</si>
  <si>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</si>
  <si>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</si>
  <si>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</si>
  <si>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</si>
  <si>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</si>
  <si>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</si>
  <si>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</si>
  <si>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</si>
  <si>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</si>
  <si>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</si>
  <si>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</si>
  <si>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</si>
  <si>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</si>
  <si>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</si>
  <si>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</si>
  <si>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ROTSE</t>
  </si>
  <si>
    <t>I</t>
  </si>
  <si>
    <t>II</t>
  </si>
  <si>
    <t>not avail.</t>
  </si>
  <si>
    <t>IBVS 5040</t>
  </si>
  <si>
    <t>Marv Baldwin</t>
  </si>
  <si>
    <t>IBVS 5060</t>
  </si>
  <si>
    <t>IBVS 5672</t>
  </si>
  <si>
    <t>e</t>
  </si>
  <si>
    <t>My time zone &gt;&gt;&gt;&gt;&gt;</t>
  </si>
  <si>
    <t>(PST=8, PDT=MDT=7, MDT=CST=6, etc.)</t>
  </si>
  <si>
    <t>JD today</t>
  </si>
  <si>
    <t>New Cycle</t>
  </si>
  <si>
    <t># of data points:</t>
  </si>
  <si>
    <t>Start of linear fit &gt;&gt;&gt;&gt;&gt;&gt;&gt;&gt;&gt;&gt;&gt;&gt;&gt;&gt;&gt;&gt;&gt;&gt;&gt;&gt;&gt;</t>
  </si>
  <si>
    <t>V1043 Her / GSC 3504-0168</t>
  </si>
  <si>
    <t>IBVS 5875</t>
  </si>
  <si>
    <t>Add cycle</t>
  </si>
  <si>
    <t>Old Cycle</t>
  </si>
  <si>
    <t>vis</t>
  </si>
  <si>
    <t>OEJV 0179</t>
  </si>
  <si>
    <t>Nelson pers com</t>
  </si>
  <si>
    <t>S4</t>
  </si>
  <si>
    <t>JBAV 96</t>
  </si>
  <si>
    <t>Next ToM-P</t>
  </si>
  <si>
    <t>Next ToM-S</t>
  </si>
  <si>
    <t>13.30-14.00</t>
  </si>
  <si>
    <t>Mag R1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</si>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</sst>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6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>
      <alignment vertical="top"/>
    </xf>
    <xf numFmtId="0" fontId="0" fillId="0" borderId="5" xfId="0" applyBorder="1">
      <alignment vertical="top"/>
    </xf>
    <xf numFmtId="0" fontId="0" fillId="0" borderId="0" xfId="0">
      <alignment vertical="top"/>
    </xf>
    <xf numFmtId="0" fontId="3" fillId="0" borderId="5" xfId="0" applyFont="1" applyBorder="1">
      <alignment vertical="top"/>
    </xf>
    <xf numFmtId="0" fontId="6" fillId="0" borderId="5" xfId="0" applyFont="1" applyBorder="1">
      <alignment vertical="top"/>
    </xf>
    <xf numFmtId="0" fontId="6" fillId="0" borderId="0" xfId="0" applyFont="1">
      <alignment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9" fillId="0" borderId="0" xfId="0" applyFont="1" applyAlignment="1"/>
    <xf numFmtId="0" fontId="3" fillId="0" borderId="0" xfId="0" applyFont="1" applyAlignment="1"/>
    <xf numFmtId="0" fontId="8" fillId="0" borderId="5" xfId="0" applyFont="1" applyBorder="1" applyAlignment="1">
      <alignment horizontal="left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1" xfId="0" applyBorder="1">
      <alignment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1" fillId="0" borderId="8" xfId="0" applyFont="1" applyBorder="1" applyAlignment="1">
      <alignment horizontal="center"/>
    </xf>
    <xf numFmtId="0" fontId="20" fillId="0" borderId="0" xfId="0" applyFont="1" applyAlignment="1"/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167" fontId="33" fillId="0" borderId="0" xfId="0" applyNumberFormat="1" applyFont="1" applyAlignment="1" applyProtection="1">
      <alignment horizontal="left" vertical="center" wrapText="1"/>
      <protection locked="0"/>
    </xf>
    <xf numFmtId="0" fontId="0" fillId="0" borderId="12" xfId="0" applyBorder="1">
      <alignment vertical="top"/>
    </xf>
    <xf numFmtId="0" fontId="34" fillId="0" borderId="15" xfId="0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0" fillId="24" borderId="14" xfId="0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22" fontId="35" fillId="0" borderId="16" xfId="0" applyNumberFormat="1" applyFont="1" applyBorder="1" applyAlignment="1">
      <alignment horizontal="right" vertical="center"/>
    </xf>
    <xf numFmtId="22" fontId="35" fillId="0" borderId="18" xfId="0" applyNumberFormat="1" applyFont="1" applyBorder="1" applyAlignment="1">
      <alignment horizontal="right" vertical="center"/>
    </xf>
    <xf numFmtId="0" fontId="20" fillId="24" borderId="13" xfId="0" applyFont="1" applyFill="1" applyBorder="1" applyAlignment="1">
      <alignment horizontal="right" vertical="center"/>
    </xf>
    <xf numFmtId="0" fontId="20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V1043 Her - O-C Diagr.</a:t>
            </a:r>
          </a:p>
        </c:rich>
      </c:tx>
      <c:layout>
        <c:manualLayout>
          <c:xMode val="edge"/>
          <c:yMode val="edge"/>
          <c:x val="0.328713287076739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33679449334246"/>
          <c:y val="0.14814859468012961"/>
          <c:w val="0.77227797443337565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27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53.5</c:v>
                </c:pt>
                <c:pt idx="5">
                  <c:v>1060.5</c:v>
                </c:pt>
                <c:pt idx="6">
                  <c:v>1131</c:v>
                </c:pt>
                <c:pt idx="7">
                  <c:v>1133.5</c:v>
                </c:pt>
                <c:pt idx="8">
                  <c:v>1170.5</c:v>
                </c:pt>
                <c:pt idx="9">
                  <c:v>1285</c:v>
                </c:pt>
                <c:pt idx="10">
                  <c:v>1307</c:v>
                </c:pt>
                <c:pt idx="11">
                  <c:v>5418.5</c:v>
                </c:pt>
                <c:pt idx="12">
                  <c:v>7947.5</c:v>
                </c:pt>
                <c:pt idx="13">
                  <c:v>14233</c:v>
                </c:pt>
                <c:pt idx="14">
                  <c:v>22292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0D-46DD-A9E2-1EA9DDA29F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27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53.5</c:v>
                </c:pt>
                <c:pt idx="5">
                  <c:v>1060.5</c:v>
                </c:pt>
                <c:pt idx="6">
                  <c:v>1131</c:v>
                </c:pt>
                <c:pt idx="7">
                  <c:v>1133.5</c:v>
                </c:pt>
                <c:pt idx="8">
                  <c:v>1170.5</c:v>
                </c:pt>
                <c:pt idx="9">
                  <c:v>1285</c:v>
                </c:pt>
                <c:pt idx="10">
                  <c:v>1307</c:v>
                </c:pt>
                <c:pt idx="11">
                  <c:v>5418.5</c:v>
                </c:pt>
                <c:pt idx="12">
                  <c:v>7947.5</c:v>
                </c:pt>
                <c:pt idx="13">
                  <c:v>14233</c:v>
                </c:pt>
                <c:pt idx="14">
                  <c:v>22292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0D-46DD-A9E2-1EA9DDA29F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27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53.5</c:v>
                </c:pt>
                <c:pt idx="5">
                  <c:v>1060.5</c:v>
                </c:pt>
                <c:pt idx="6">
                  <c:v>1131</c:v>
                </c:pt>
                <c:pt idx="7">
                  <c:v>1133.5</c:v>
                </c:pt>
                <c:pt idx="8">
                  <c:v>1170.5</c:v>
                </c:pt>
                <c:pt idx="9">
                  <c:v>1285</c:v>
                </c:pt>
                <c:pt idx="10">
                  <c:v>1307</c:v>
                </c:pt>
                <c:pt idx="11">
                  <c:v>5418.5</c:v>
                </c:pt>
                <c:pt idx="12">
                  <c:v>7947.5</c:v>
                </c:pt>
                <c:pt idx="13">
                  <c:v>14233</c:v>
                </c:pt>
                <c:pt idx="14">
                  <c:v>22292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0D-46DD-A9E2-1EA9DDA29F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27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53.5</c:v>
                </c:pt>
                <c:pt idx="5">
                  <c:v>1060.5</c:v>
                </c:pt>
                <c:pt idx="6">
                  <c:v>1131</c:v>
                </c:pt>
                <c:pt idx="7">
                  <c:v>1133.5</c:v>
                </c:pt>
                <c:pt idx="8">
                  <c:v>1170.5</c:v>
                </c:pt>
                <c:pt idx="9">
                  <c:v>1285</c:v>
                </c:pt>
                <c:pt idx="10">
                  <c:v>1307</c:v>
                </c:pt>
                <c:pt idx="11">
                  <c:v>5418.5</c:v>
                </c:pt>
                <c:pt idx="12">
                  <c:v>7947.5</c:v>
                </c:pt>
                <c:pt idx="13">
                  <c:v>14233</c:v>
                </c:pt>
                <c:pt idx="14">
                  <c:v>22292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1.6761999999289401E-2</c:v>
                </c:pt>
                <c:pt idx="1">
                  <c:v>1.1409999999159481E-2</c:v>
                </c:pt>
                <c:pt idx="2">
                  <c:v>1.1409999999159481E-2</c:v>
                </c:pt>
                <c:pt idx="3">
                  <c:v>1.7093000002205372E-2</c:v>
                </c:pt>
                <c:pt idx="4">
                  <c:v>-7.331999993766658E-3</c:v>
                </c:pt>
                <c:pt idx="5">
                  <c:v>1.9554999998945277E-2</c:v>
                </c:pt>
                <c:pt idx="6">
                  <c:v>-1.790000002074521E-3</c:v>
                </c:pt>
                <c:pt idx="7">
                  <c:v>-7.0149999955901876E-3</c:v>
                </c:pt>
                <c:pt idx="8">
                  <c:v>8.1449999997857958E-3</c:v>
                </c:pt>
                <c:pt idx="9">
                  <c:v>9.3899999992572702E-3</c:v>
                </c:pt>
                <c:pt idx="10">
                  <c:v>9.5399999991059303E-3</c:v>
                </c:pt>
                <c:pt idx="11">
                  <c:v>3.6735000001499429E-2</c:v>
                </c:pt>
                <c:pt idx="12">
                  <c:v>5.6624999997438863E-2</c:v>
                </c:pt>
                <c:pt idx="13">
                  <c:v>-0.10235000000102445</c:v>
                </c:pt>
                <c:pt idx="14">
                  <c:v>-4.2010000121081248E-2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0D-46DD-A9E2-1EA9DDA29F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27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53.5</c:v>
                </c:pt>
                <c:pt idx="5">
                  <c:v>1060.5</c:v>
                </c:pt>
                <c:pt idx="6">
                  <c:v>1131</c:v>
                </c:pt>
                <c:pt idx="7">
                  <c:v>1133.5</c:v>
                </c:pt>
                <c:pt idx="8">
                  <c:v>1170.5</c:v>
                </c:pt>
                <c:pt idx="9">
                  <c:v>1285</c:v>
                </c:pt>
                <c:pt idx="10">
                  <c:v>1307</c:v>
                </c:pt>
                <c:pt idx="11">
                  <c:v>5418.5</c:v>
                </c:pt>
                <c:pt idx="12">
                  <c:v>7947.5</c:v>
                </c:pt>
                <c:pt idx="13">
                  <c:v>14233</c:v>
                </c:pt>
                <c:pt idx="14">
                  <c:v>22292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0D-46DD-A9E2-1EA9DDA29F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27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53.5</c:v>
                </c:pt>
                <c:pt idx="5">
                  <c:v>1060.5</c:v>
                </c:pt>
                <c:pt idx="6">
                  <c:v>1131</c:v>
                </c:pt>
                <c:pt idx="7">
                  <c:v>1133.5</c:v>
                </c:pt>
                <c:pt idx="8">
                  <c:v>1170.5</c:v>
                </c:pt>
                <c:pt idx="9">
                  <c:v>1285</c:v>
                </c:pt>
                <c:pt idx="10">
                  <c:v>1307</c:v>
                </c:pt>
                <c:pt idx="11">
                  <c:v>5418.5</c:v>
                </c:pt>
                <c:pt idx="12">
                  <c:v>7947.5</c:v>
                </c:pt>
                <c:pt idx="13">
                  <c:v>14233</c:v>
                </c:pt>
                <c:pt idx="14">
                  <c:v>22292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0D-46DD-A9E2-1EA9DDA29F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27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53.5</c:v>
                </c:pt>
                <c:pt idx="5">
                  <c:v>1060.5</c:v>
                </c:pt>
                <c:pt idx="6">
                  <c:v>1131</c:v>
                </c:pt>
                <c:pt idx="7">
                  <c:v>1133.5</c:v>
                </c:pt>
                <c:pt idx="8">
                  <c:v>1170.5</c:v>
                </c:pt>
                <c:pt idx="9">
                  <c:v>1285</c:v>
                </c:pt>
                <c:pt idx="10">
                  <c:v>1307</c:v>
                </c:pt>
                <c:pt idx="11">
                  <c:v>5418.5</c:v>
                </c:pt>
                <c:pt idx="12">
                  <c:v>7947.5</c:v>
                </c:pt>
                <c:pt idx="13">
                  <c:v>14233</c:v>
                </c:pt>
                <c:pt idx="14">
                  <c:v>22292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0D-46DD-A9E2-1EA9DDA29F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27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53.5</c:v>
                </c:pt>
                <c:pt idx="5">
                  <c:v>1060.5</c:v>
                </c:pt>
                <c:pt idx="6">
                  <c:v>1131</c:v>
                </c:pt>
                <c:pt idx="7">
                  <c:v>1133.5</c:v>
                </c:pt>
                <c:pt idx="8">
                  <c:v>1170.5</c:v>
                </c:pt>
                <c:pt idx="9">
                  <c:v>1285</c:v>
                </c:pt>
                <c:pt idx="10">
                  <c:v>1307</c:v>
                </c:pt>
                <c:pt idx="11">
                  <c:v>5418.5</c:v>
                </c:pt>
                <c:pt idx="12">
                  <c:v>7947.5</c:v>
                </c:pt>
                <c:pt idx="13">
                  <c:v>14233</c:v>
                </c:pt>
                <c:pt idx="14">
                  <c:v>22292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2.6828670364299669E-2</c:v>
                </c:pt>
                <c:pt idx="1">
                  <c:v>2.6733627548520923E-2</c:v>
                </c:pt>
                <c:pt idx="2">
                  <c:v>2.6733627548520923E-2</c:v>
                </c:pt>
                <c:pt idx="3">
                  <c:v>2.6733627548520923E-2</c:v>
                </c:pt>
                <c:pt idx="4">
                  <c:v>2.6723727255210637E-2</c:v>
                </c:pt>
                <c:pt idx="5">
                  <c:v>2.2735889109827403E-2</c:v>
                </c:pt>
                <c:pt idx="6">
                  <c:v>2.2456700838477336E-2</c:v>
                </c:pt>
                <c:pt idx="7">
                  <c:v>2.244680054516705E-2</c:v>
                </c:pt>
                <c:pt idx="8">
                  <c:v>2.2300276204174817E-2</c:v>
                </c:pt>
                <c:pt idx="9">
                  <c:v>2.1846842770563712E-2</c:v>
                </c:pt>
                <c:pt idx="10">
                  <c:v>2.1759720189433195E-2</c:v>
                </c:pt>
                <c:pt idx="11">
                  <c:v>5.4776978113367063E-3</c:v>
                </c:pt>
                <c:pt idx="12">
                  <c:v>-4.5374389013486949E-3</c:v>
                </c:pt>
                <c:pt idx="13">
                  <c:v>-2.9428756342069963E-2</c:v>
                </c:pt>
                <c:pt idx="14">
                  <c:v>-6.1343341857108172E-2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0D-46DD-A9E2-1EA9DDA29F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27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53.5</c:v>
                </c:pt>
                <c:pt idx="5">
                  <c:v>1060.5</c:v>
                </c:pt>
                <c:pt idx="6">
                  <c:v>1131</c:v>
                </c:pt>
                <c:pt idx="7">
                  <c:v>1133.5</c:v>
                </c:pt>
                <c:pt idx="8">
                  <c:v>1170.5</c:v>
                </c:pt>
                <c:pt idx="9">
                  <c:v>1285</c:v>
                </c:pt>
                <c:pt idx="10">
                  <c:v>1307</c:v>
                </c:pt>
                <c:pt idx="11">
                  <c:v>5418.5</c:v>
                </c:pt>
                <c:pt idx="12">
                  <c:v>7947.5</c:v>
                </c:pt>
                <c:pt idx="13">
                  <c:v>14233</c:v>
                </c:pt>
                <c:pt idx="14">
                  <c:v>22292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0D-46DD-A9E2-1EA9DDA2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92944"/>
        <c:axId val="1"/>
      </c:scatterChart>
      <c:valAx>
        <c:axId val="68589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5289103713518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445544554455446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92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45565343935969"/>
          <c:y val="0.86111370337967019"/>
          <c:w val="0.80792162365842879"/>
          <c:h val="0.120370694403940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523875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2BD45DA-5ED4-9B36-77BA-F68AE9F67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2.71093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27" t="s">
        <v>45</v>
      </c>
      <c r="B1" s="19"/>
      <c r="C1" s="21"/>
      <c r="E1" s="19"/>
      <c r="F1" s="19"/>
    </row>
    <row r="2" spans="1:6" x14ac:dyDescent="0.2">
      <c r="A2" s="20" t="s">
        <v>27</v>
      </c>
      <c r="B2" s="19" t="s">
        <v>38</v>
      </c>
      <c r="C2" s="19"/>
      <c r="D2" s="19"/>
      <c r="E2" s="19"/>
      <c r="F2" s="19"/>
    </row>
    <row r="3" spans="1:6" ht="13.5" thickBot="1" x14ac:dyDescent="0.25"/>
    <row r="4" spans="1:6" ht="13.5" thickBot="1" x14ac:dyDescent="0.25">
      <c r="A4" s="4" t="s">
        <v>4</v>
      </c>
      <c r="C4" s="24" t="s">
        <v>33</v>
      </c>
      <c r="D4" s="25" t="s">
        <v>33</v>
      </c>
    </row>
    <row r="5" spans="1:6" x14ac:dyDescent="0.2">
      <c r="A5" s="33" t="s">
        <v>39</v>
      </c>
      <c r="B5" s="20"/>
      <c r="C5" s="34">
        <v>-9.5</v>
      </c>
      <c r="D5" s="20" t="s">
        <v>40</v>
      </c>
    </row>
    <row r="6" spans="1:6" x14ac:dyDescent="0.2">
      <c r="A6" s="4" t="s">
        <v>5</v>
      </c>
      <c r="E6" s="63" t="s">
        <v>59</v>
      </c>
    </row>
    <row r="7" spans="1:6" x14ac:dyDescent="0.2">
      <c r="A7" s="20" t="s">
        <v>6</v>
      </c>
      <c r="B7" s="20"/>
      <c r="C7" s="20">
        <v>51286.78</v>
      </c>
      <c r="D7" s="50" t="s">
        <v>58</v>
      </c>
      <c r="E7" s="64">
        <v>51750.59375</v>
      </c>
    </row>
    <row r="8" spans="1:6" x14ac:dyDescent="0.2">
      <c r="A8" s="20" t="s">
        <v>7</v>
      </c>
      <c r="B8" s="20"/>
      <c r="C8" s="20">
        <v>0.41009000000000001</v>
      </c>
      <c r="D8" s="50" t="s">
        <v>58</v>
      </c>
      <c r="E8" s="65">
        <v>0.41010038781355962</v>
      </c>
    </row>
    <row r="9" spans="1:6" x14ac:dyDescent="0.2">
      <c r="A9" s="43" t="s">
        <v>44</v>
      </c>
      <c r="B9" s="44">
        <v>29</v>
      </c>
      <c r="C9" s="36" t="str">
        <f>"F"&amp;B9</f>
        <v>F29</v>
      </c>
      <c r="D9" s="26" t="str">
        <f>"G"&amp;B9</f>
        <v>G29</v>
      </c>
      <c r="F9" s="50"/>
    </row>
    <row r="10" spans="1:6" ht="13.5" thickBot="1" x14ac:dyDescent="0.25">
      <c r="A10" s="20"/>
      <c r="B10" s="20"/>
      <c r="C10" s="3" t="s">
        <v>23</v>
      </c>
      <c r="D10" s="3" t="s">
        <v>24</v>
      </c>
      <c r="E10" s="20"/>
    </row>
    <row r="11" spans="1:6" x14ac:dyDescent="0.2">
      <c r="A11" s="20" t="s">
        <v>19</v>
      </c>
      <c r="B11" s="20"/>
      <c r="C11" s="35">
        <f ca="1">INTERCEPT(INDIRECT($D$9):G992,INDIRECT($C$9):F992)</f>
        <v>2.6935593532050758E-2</v>
      </c>
      <c r="D11" s="2"/>
      <c r="E11" s="20"/>
    </row>
    <row r="12" spans="1:6" x14ac:dyDescent="0.2">
      <c r="A12" s="20" t="s">
        <v>20</v>
      </c>
      <c r="B12" s="20"/>
      <c r="C12" s="35">
        <f ca="1">SLOPE(INDIRECT($D$9):G992,INDIRECT($C$9):F992)</f>
        <v>-3.9601173241144326E-6</v>
      </c>
      <c r="D12" s="2"/>
      <c r="E12" s="62" t="s">
        <v>57</v>
      </c>
      <c r="F12" s="57" t="s">
        <v>56</v>
      </c>
    </row>
    <row r="13" spans="1:6" x14ac:dyDescent="0.2">
      <c r="A13" s="20" t="s">
        <v>22</v>
      </c>
      <c r="B13" s="20"/>
      <c r="C13" s="2" t="s">
        <v>17</v>
      </c>
      <c r="D13" s="2"/>
      <c r="E13" s="55" t="s">
        <v>47</v>
      </c>
      <c r="F13" s="58">
        <v>1</v>
      </c>
    </row>
    <row r="14" spans="1:6" x14ac:dyDescent="0.2">
      <c r="A14" s="20"/>
      <c r="B14" s="20"/>
      <c r="C14" s="20"/>
      <c r="D14" s="20"/>
      <c r="E14" s="55" t="s">
        <v>41</v>
      </c>
      <c r="F14" s="59">
        <f ca="1">NOW()+15018.5+$C$5/24</f>
        <v>60680.792999999998</v>
      </c>
    </row>
    <row r="15" spans="1:6" x14ac:dyDescent="0.2">
      <c r="A15" s="37" t="s">
        <v>21</v>
      </c>
      <c r="B15" s="20"/>
      <c r="C15" s="38">
        <f ca="1">(C7+C11)+(C8+C12)*INT(MAX(F21:F3533))</f>
        <v>60428.444936658139</v>
      </c>
      <c r="E15" s="55" t="s">
        <v>48</v>
      </c>
      <c r="F15" s="59">
        <f ca="1">ROUND(2*($F$14-$C$7)/$C$8,0)/2+$F$13</f>
        <v>22908</v>
      </c>
    </row>
    <row r="16" spans="1:6" x14ac:dyDescent="0.2">
      <c r="A16" s="23" t="s">
        <v>8</v>
      </c>
      <c r="B16" s="20"/>
      <c r="C16" s="40">
        <f ca="1">+C8+C12</f>
        <v>0.41008603988267589</v>
      </c>
      <c r="E16" s="55" t="s">
        <v>42</v>
      </c>
      <c r="F16" s="59">
        <f ca="1">ROUND(2*($F$14-$C$15)/$C$16,0)/2+$F$13</f>
        <v>616.5</v>
      </c>
    </row>
    <row r="17" spans="1:24" ht="13.5" thickBot="1" x14ac:dyDescent="0.25">
      <c r="A17" s="39" t="s">
        <v>43</v>
      </c>
      <c r="B17" s="20"/>
      <c r="C17" s="20">
        <f>COUNT(C21:C2191)</f>
        <v>15</v>
      </c>
      <c r="E17" s="55" t="s">
        <v>54</v>
      </c>
      <c r="F17" s="60">
        <f ca="1">+$C$15+$C$16*$F$16-15018.5-$C$5/24</f>
        <v>45663.158813579146</v>
      </c>
    </row>
    <row r="18" spans="1:24" ht="14.25" thickTop="1" thickBot="1" x14ac:dyDescent="0.25">
      <c r="A18" s="23" t="s">
        <v>9</v>
      </c>
      <c r="B18" s="20"/>
      <c r="C18" s="42">
        <f ca="1">+C15</f>
        <v>60428.444936658139</v>
      </c>
      <c r="D18" s="54">
        <f ca="1">+C16</f>
        <v>0.41008603988267589</v>
      </c>
      <c r="E18" s="56" t="s">
        <v>55</v>
      </c>
      <c r="F18" s="61">
        <f ca="1">+($C$15+$C$16*$F$16)-($C$16/2)-15018.5-$C$5/24</f>
        <v>45662.953770559208</v>
      </c>
    </row>
    <row r="19" spans="1:24" ht="13.5" thickTop="1" x14ac:dyDescent="0.2">
      <c r="E19" s="39"/>
      <c r="F19" s="41"/>
    </row>
    <row r="20" spans="1:24" ht="13.5" thickBot="1" x14ac:dyDescent="0.25">
      <c r="A20" s="3" t="s">
        <v>10</v>
      </c>
      <c r="B20" s="3" t="s">
        <v>11</v>
      </c>
      <c r="C20" s="3" t="s">
        <v>12</v>
      </c>
      <c r="D20" s="3" t="s">
        <v>16</v>
      </c>
      <c r="E20" s="3" t="s">
        <v>13</v>
      </c>
      <c r="F20" s="3" t="s">
        <v>14</v>
      </c>
      <c r="G20" s="3" t="s">
        <v>15</v>
      </c>
      <c r="H20" s="6" t="s">
        <v>3</v>
      </c>
      <c r="I20" s="6" t="s">
        <v>49</v>
      </c>
      <c r="J20" s="6" t="s">
        <v>1</v>
      </c>
      <c r="K20" s="6" t="s">
        <v>2</v>
      </c>
      <c r="L20" s="6" t="s">
        <v>52</v>
      </c>
      <c r="M20" s="6" t="s">
        <v>28</v>
      </c>
      <c r="N20" s="6" t="s">
        <v>29</v>
      </c>
      <c r="O20" s="6" t="s">
        <v>26</v>
      </c>
      <c r="P20" s="5" t="s">
        <v>25</v>
      </c>
      <c r="Q20" s="3" t="s">
        <v>18</v>
      </c>
      <c r="U20" s="49" t="s">
        <v>0</v>
      </c>
    </row>
    <row r="21" spans="1:24" x14ac:dyDescent="0.2">
      <c r="A21" s="20" t="s">
        <v>30</v>
      </c>
      <c r="B21" s="29" t="s">
        <v>31</v>
      </c>
      <c r="C21" s="31">
        <v>51297.869191999998</v>
      </c>
      <c r="D21" s="31"/>
      <c r="E21">
        <f t="shared" ref="E21:E34" si="0">+(C21-C$7)/C$8</f>
        <v>27.040873954496469</v>
      </c>
      <c r="F21">
        <f t="shared" ref="F21:F34" si="1">ROUND(2*E21,0)/2</f>
        <v>27</v>
      </c>
      <c r="G21">
        <f t="shared" ref="G21:G28" si="2">C21-($C$7+$C$8*$F21)</f>
        <v>1.6761999999289401E-2</v>
      </c>
      <c r="K21">
        <f t="shared" ref="K21:K28" si="3">G21</f>
        <v>1.6761999999289401E-2</v>
      </c>
      <c r="O21">
        <f t="shared" ref="O21:O34" ca="1" si="4">+C$11+C$12*$F21</f>
        <v>2.6828670364299669E-2</v>
      </c>
      <c r="Q21" s="1">
        <f t="shared" ref="Q21:Q34" si="5">+C21-15018.5</f>
        <v>36279.369191999998</v>
      </c>
    </row>
    <row r="22" spans="1:24" x14ac:dyDescent="0.2">
      <c r="A22" s="20" t="s">
        <v>36</v>
      </c>
      <c r="B22" s="2" t="s">
        <v>31</v>
      </c>
      <c r="C22" s="32">
        <v>51307.705999999998</v>
      </c>
      <c r="D22" s="32">
        <v>3.0000000000000001E-3</v>
      </c>
      <c r="E22">
        <f t="shared" si="0"/>
        <v>51.027823160768307</v>
      </c>
      <c r="F22">
        <f t="shared" si="1"/>
        <v>51</v>
      </c>
      <c r="G22">
        <f t="shared" si="2"/>
        <v>1.1409999999159481E-2</v>
      </c>
      <c r="K22">
        <f t="shared" si="3"/>
        <v>1.1409999999159481E-2</v>
      </c>
      <c r="O22">
        <f t="shared" ca="1" si="4"/>
        <v>2.6733627548520923E-2</v>
      </c>
      <c r="Q22" s="1">
        <f t="shared" si="5"/>
        <v>36289.205999999998</v>
      </c>
    </row>
    <row r="23" spans="1:24" x14ac:dyDescent="0.2">
      <c r="A23" s="20" t="s">
        <v>36</v>
      </c>
      <c r="B23" s="2" t="s">
        <v>31</v>
      </c>
      <c r="C23" s="32">
        <v>51307.705999999998</v>
      </c>
      <c r="D23" s="32">
        <v>3.0000000000000001E-3</v>
      </c>
      <c r="E23">
        <f t="shared" si="0"/>
        <v>51.027823160768307</v>
      </c>
      <c r="F23">
        <f t="shared" si="1"/>
        <v>51</v>
      </c>
      <c r="G23">
        <f t="shared" si="2"/>
        <v>1.1409999999159481E-2</v>
      </c>
      <c r="K23">
        <f t="shared" si="3"/>
        <v>1.1409999999159481E-2</v>
      </c>
      <c r="O23">
        <f t="shared" ca="1" si="4"/>
        <v>2.6733627548520923E-2</v>
      </c>
      <c r="Q23" s="1">
        <f t="shared" si="5"/>
        <v>36289.205999999998</v>
      </c>
    </row>
    <row r="24" spans="1:24" x14ac:dyDescent="0.2">
      <c r="A24" s="20" t="s">
        <v>30</v>
      </c>
      <c r="B24" s="29" t="s">
        <v>31</v>
      </c>
      <c r="C24" s="31">
        <v>51307.711683000001</v>
      </c>
      <c r="D24" s="31"/>
      <c r="E24">
        <f t="shared" si="0"/>
        <v>51.041681094400062</v>
      </c>
      <c r="F24">
        <f t="shared" si="1"/>
        <v>51</v>
      </c>
      <c r="G24">
        <f t="shared" si="2"/>
        <v>1.7093000002205372E-2</v>
      </c>
      <c r="K24">
        <f t="shared" si="3"/>
        <v>1.7093000002205372E-2</v>
      </c>
      <c r="O24">
        <f t="shared" ca="1" si="4"/>
        <v>2.6733627548520923E-2</v>
      </c>
      <c r="Q24" s="1">
        <f t="shared" si="5"/>
        <v>36289.211683000001</v>
      </c>
    </row>
    <row r="25" spans="1:24" x14ac:dyDescent="0.2">
      <c r="A25" s="20" t="s">
        <v>30</v>
      </c>
      <c r="B25" s="29" t="s">
        <v>32</v>
      </c>
      <c r="C25" s="31">
        <v>51308.712483000003</v>
      </c>
      <c r="D25" s="31"/>
      <c r="E25">
        <f t="shared" si="0"/>
        <v>53.482120997839836</v>
      </c>
      <c r="F25">
        <f t="shared" si="1"/>
        <v>53.5</v>
      </c>
      <c r="G25">
        <f t="shared" si="2"/>
        <v>-7.331999993766658E-3</v>
      </c>
      <c r="K25">
        <f t="shared" si="3"/>
        <v>-7.331999993766658E-3</v>
      </c>
      <c r="O25">
        <f t="shared" ca="1" si="4"/>
        <v>2.6723727255210637E-2</v>
      </c>
      <c r="Q25" s="1">
        <f t="shared" si="5"/>
        <v>36290.212483000003</v>
      </c>
    </row>
    <row r="26" spans="1:24" x14ac:dyDescent="0.2">
      <c r="A26" s="20" t="s">
        <v>35</v>
      </c>
      <c r="B26" s="29"/>
      <c r="C26" s="31">
        <v>51721.7</v>
      </c>
      <c r="D26" s="31"/>
      <c r="E26">
        <f t="shared" si="0"/>
        <v>1060.5476846545837</v>
      </c>
      <c r="F26">
        <f t="shared" si="1"/>
        <v>1060.5</v>
      </c>
      <c r="G26">
        <f t="shared" si="2"/>
        <v>1.9554999998945277E-2</v>
      </c>
      <c r="H26" s="26"/>
      <c r="K26">
        <f t="shared" si="3"/>
        <v>1.9554999998945277E-2</v>
      </c>
      <c r="O26">
        <f t="shared" ca="1" si="4"/>
        <v>2.2735889109827403E-2</v>
      </c>
      <c r="Q26" s="1">
        <f t="shared" si="5"/>
        <v>36703.199999999997</v>
      </c>
    </row>
    <row r="27" spans="1:24" x14ac:dyDescent="0.2">
      <c r="A27" s="20" t="s">
        <v>35</v>
      </c>
      <c r="B27" s="29"/>
      <c r="C27" s="31">
        <v>51750.59</v>
      </c>
      <c r="D27" s="31"/>
      <c r="E27">
        <f t="shared" si="0"/>
        <v>1130.9956351044837</v>
      </c>
      <c r="F27">
        <f t="shared" si="1"/>
        <v>1131</v>
      </c>
      <c r="G27">
        <f t="shared" si="2"/>
        <v>-1.790000002074521E-3</v>
      </c>
      <c r="K27">
        <f t="shared" si="3"/>
        <v>-1.790000002074521E-3</v>
      </c>
      <c r="O27">
        <f t="shared" ca="1" si="4"/>
        <v>2.2456700838477336E-2</v>
      </c>
      <c r="Q27" s="1">
        <f t="shared" si="5"/>
        <v>36732.089999999997</v>
      </c>
    </row>
    <row r="28" spans="1:24" x14ac:dyDescent="0.2">
      <c r="A28" s="20" t="s">
        <v>35</v>
      </c>
      <c r="B28" s="29"/>
      <c r="C28" s="31">
        <v>51751.61</v>
      </c>
      <c r="D28" s="31"/>
      <c r="E28">
        <f t="shared" si="0"/>
        <v>1133.4828939988824</v>
      </c>
      <c r="F28">
        <f t="shared" si="1"/>
        <v>1133.5</v>
      </c>
      <c r="G28">
        <f t="shared" si="2"/>
        <v>-7.0149999955901876E-3</v>
      </c>
      <c r="K28">
        <f t="shared" si="3"/>
        <v>-7.0149999955901876E-3</v>
      </c>
      <c r="O28">
        <f t="shared" ca="1" si="4"/>
        <v>2.244680054516705E-2</v>
      </c>
      <c r="Q28" s="1">
        <f t="shared" si="5"/>
        <v>36733.11</v>
      </c>
    </row>
    <row r="29" spans="1:24" x14ac:dyDescent="0.2">
      <c r="A29" s="23" t="s">
        <v>34</v>
      </c>
      <c r="B29" s="29"/>
      <c r="C29" s="31">
        <v>51766.798490000001</v>
      </c>
      <c r="D29" s="31">
        <v>3.0000000000000001E-5</v>
      </c>
      <c r="E29">
        <f t="shared" si="0"/>
        <v>1170.5198614938238</v>
      </c>
      <c r="F29">
        <f t="shared" si="1"/>
        <v>1170.5</v>
      </c>
      <c r="G29">
        <f t="shared" ref="G29:G34" si="6">C29-($C$7+$C$8*$F29)</f>
        <v>8.1449999997857958E-3</v>
      </c>
      <c r="K29">
        <f t="shared" ref="K29:K34" si="7">G29</f>
        <v>8.1449999997857958E-3</v>
      </c>
      <c r="O29">
        <f t="shared" ca="1" si="4"/>
        <v>2.2300276204174817E-2</v>
      </c>
      <c r="Q29" s="1">
        <f t="shared" si="5"/>
        <v>36748.298490000001</v>
      </c>
      <c r="X29" s="50" t="s">
        <v>51</v>
      </c>
    </row>
    <row r="30" spans="1:24" x14ac:dyDescent="0.2">
      <c r="A30" s="22" t="s">
        <v>34</v>
      </c>
      <c r="B30" s="29"/>
      <c r="C30" s="31">
        <v>51813.755039999996</v>
      </c>
      <c r="D30" s="31">
        <v>2.5999999999999998E-4</v>
      </c>
      <c r="E30">
        <f t="shared" si="0"/>
        <v>1285.0228974127569</v>
      </c>
      <c r="F30">
        <f t="shared" si="1"/>
        <v>1285</v>
      </c>
      <c r="G30">
        <f t="shared" si="6"/>
        <v>9.3899999992572702E-3</v>
      </c>
      <c r="K30">
        <f t="shared" si="7"/>
        <v>9.3899999992572702E-3</v>
      </c>
      <c r="O30">
        <f t="shared" ca="1" si="4"/>
        <v>2.1846842770563712E-2</v>
      </c>
      <c r="Q30" s="1">
        <f t="shared" si="5"/>
        <v>36795.255039999996</v>
      </c>
      <c r="X30" s="50" t="s">
        <v>51</v>
      </c>
    </row>
    <row r="31" spans="1:24" x14ac:dyDescent="0.2">
      <c r="A31" s="22" t="s">
        <v>34</v>
      </c>
      <c r="B31" s="29"/>
      <c r="C31" s="31">
        <v>51822.777170000001</v>
      </c>
      <c r="D31" s="31">
        <v>2.0000000000000001E-4</v>
      </c>
      <c r="E31">
        <f t="shared" si="0"/>
        <v>1307.0232631861356</v>
      </c>
      <c r="F31">
        <f t="shared" si="1"/>
        <v>1307</v>
      </c>
      <c r="G31">
        <f t="shared" si="6"/>
        <v>9.5399999991059303E-3</v>
      </c>
      <c r="K31">
        <f t="shared" si="7"/>
        <v>9.5399999991059303E-3</v>
      </c>
      <c r="O31">
        <f t="shared" ca="1" si="4"/>
        <v>2.1759720189433195E-2</v>
      </c>
      <c r="Q31" s="1">
        <f t="shared" si="5"/>
        <v>36804.277170000001</v>
      </c>
      <c r="X31" s="50" t="s">
        <v>51</v>
      </c>
    </row>
    <row r="32" spans="1:24" x14ac:dyDescent="0.2">
      <c r="A32" s="28" t="s">
        <v>37</v>
      </c>
      <c r="B32" s="30"/>
      <c r="C32" s="32">
        <v>53508.8894</v>
      </c>
      <c r="D32" s="32">
        <v>2.0000000000000001E-4</v>
      </c>
      <c r="E32">
        <f t="shared" si="0"/>
        <v>5418.5895778975373</v>
      </c>
      <c r="F32">
        <f t="shared" si="1"/>
        <v>5418.5</v>
      </c>
      <c r="G32">
        <f t="shared" si="6"/>
        <v>3.6735000001499429E-2</v>
      </c>
      <c r="K32">
        <f t="shared" si="7"/>
        <v>3.6735000001499429E-2</v>
      </c>
      <c r="O32">
        <f t="shared" ca="1" si="4"/>
        <v>5.4776978113367063E-3</v>
      </c>
      <c r="Q32" s="1">
        <f t="shared" si="5"/>
        <v>38490.3894</v>
      </c>
      <c r="X32" s="50" t="s">
        <v>51</v>
      </c>
    </row>
    <row r="33" spans="1:24" x14ac:dyDescent="0.2">
      <c r="A33" s="45" t="s">
        <v>46</v>
      </c>
      <c r="B33" s="13"/>
      <c r="C33" s="32">
        <v>54546.026899999997</v>
      </c>
      <c r="D33" s="32">
        <v>2.9999999999999997E-4</v>
      </c>
      <c r="E33">
        <f t="shared" si="0"/>
        <v>7947.638079445971</v>
      </c>
      <c r="F33">
        <f t="shared" si="1"/>
        <v>7947.5</v>
      </c>
      <c r="G33">
        <f t="shared" si="6"/>
        <v>5.6624999997438863E-2</v>
      </c>
      <c r="K33">
        <f t="shared" si="7"/>
        <v>5.6624999997438863E-2</v>
      </c>
      <c r="O33">
        <f t="shared" ca="1" si="4"/>
        <v>-4.5374389013486949E-3</v>
      </c>
      <c r="Q33" s="1">
        <f t="shared" si="5"/>
        <v>39527.526899999997</v>
      </c>
      <c r="X33" s="50" t="s">
        <v>51</v>
      </c>
    </row>
    <row r="34" spans="1:24" x14ac:dyDescent="0.2">
      <c r="A34" s="46" t="s">
        <v>50</v>
      </c>
      <c r="B34" s="47" t="s">
        <v>31</v>
      </c>
      <c r="C34" s="48">
        <v>57123.488619999996</v>
      </c>
      <c r="D34" s="48">
        <v>1E-4</v>
      </c>
      <c r="E34">
        <f t="shared" si="0"/>
        <v>14232.750420639366</v>
      </c>
      <c r="F34">
        <f t="shared" si="1"/>
        <v>14233</v>
      </c>
      <c r="G34">
        <f t="shared" si="6"/>
        <v>-0.10235000000102445</v>
      </c>
      <c r="K34">
        <f t="shared" si="7"/>
        <v>-0.10235000000102445</v>
      </c>
      <c r="O34">
        <f t="shared" ca="1" si="4"/>
        <v>-2.9428756342069963E-2</v>
      </c>
      <c r="Q34" s="1">
        <f t="shared" si="5"/>
        <v>42104.988619999996</v>
      </c>
    </row>
    <row r="35" spans="1:24" x14ac:dyDescent="0.2">
      <c r="A35" s="51" t="s">
        <v>53</v>
      </c>
      <c r="B35" s="52" t="s">
        <v>31</v>
      </c>
      <c r="C35" s="53">
        <v>60428.46426999988</v>
      </c>
      <c r="D35" s="51">
        <v>2.0000000000000001E-4</v>
      </c>
      <c r="E35">
        <f t="shared" ref="E35" si="8">+(C35-C$7)/C$8</f>
        <v>22291.897559072109</v>
      </c>
      <c r="F35">
        <f t="shared" ref="F35" si="9">ROUND(2*E35,0)/2</f>
        <v>22292</v>
      </c>
      <c r="G35">
        <f t="shared" ref="G35" si="10">C35-($C$7+$C$8*$F35)</f>
        <v>-4.2010000121081248E-2</v>
      </c>
      <c r="K35">
        <f t="shared" ref="K35" si="11">G35</f>
        <v>-4.2010000121081248E-2</v>
      </c>
      <c r="O35">
        <f t="shared" ref="O35" ca="1" si="12">+C$11+C$12*$F35</f>
        <v>-6.1343341857108172E-2</v>
      </c>
      <c r="Q35" s="1">
        <f t="shared" ref="Q35" si="13">+C35-15018.5</f>
        <v>45409.96426999988</v>
      </c>
    </row>
    <row r="36" spans="1:24" x14ac:dyDescent="0.2">
      <c r="A36" s="16"/>
      <c r="B36" s="13"/>
      <c r="C36" s="16"/>
      <c r="D36" s="16"/>
      <c r="Q36" s="1"/>
    </row>
    <row r="37" spans="1:24" x14ac:dyDescent="0.2">
      <c r="B37" s="2"/>
      <c r="C37" s="9"/>
      <c r="D37" s="10"/>
      <c r="Q37" s="1"/>
    </row>
    <row r="38" spans="1:24" x14ac:dyDescent="0.2">
      <c r="B38" s="2"/>
      <c r="C38" s="9"/>
      <c r="D38" s="10"/>
      <c r="Q38" s="1"/>
    </row>
    <row r="39" spans="1:24" x14ac:dyDescent="0.2">
      <c r="B39" s="2"/>
      <c r="C39" s="9"/>
      <c r="D39" s="10"/>
      <c r="Q39" s="1"/>
    </row>
    <row r="40" spans="1:24" x14ac:dyDescent="0.2">
      <c r="B40" s="2"/>
      <c r="C40" s="9"/>
      <c r="D40" s="10"/>
      <c r="Q40" s="1"/>
    </row>
    <row r="41" spans="1:24" x14ac:dyDescent="0.2">
      <c r="B41" s="2"/>
      <c r="C41" s="9"/>
      <c r="D41" s="10"/>
      <c r="Q41" s="1"/>
    </row>
    <row r="42" spans="1:24" x14ac:dyDescent="0.2">
      <c r="B42" s="2"/>
      <c r="C42" s="9"/>
      <c r="D42" s="10"/>
      <c r="Q42" s="1"/>
    </row>
    <row r="43" spans="1:24" x14ac:dyDescent="0.2">
      <c r="B43" s="2"/>
      <c r="C43" s="9"/>
      <c r="D43" s="10"/>
      <c r="Q43" s="1"/>
    </row>
    <row r="44" spans="1:24" x14ac:dyDescent="0.2">
      <c r="B44" s="2"/>
      <c r="C44" s="9"/>
      <c r="D44" s="10"/>
      <c r="Q44" s="1"/>
    </row>
    <row r="45" spans="1:24" x14ac:dyDescent="0.2">
      <c r="B45" s="2"/>
      <c r="C45" s="8"/>
      <c r="D45" s="7"/>
      <c r="Q45" s="1"/>
    </row>
    <row r="46" spans="1:24" x14ac:dyDescent="0.2">
      <c r="B46" s="2"/>
      <c r="C46" s="8"/>
      <c r="D46" s="7"/>
      <c r="Q46" s="1"/>
    </row>
    <row r="47" spans="1:24" x14ac:dyDescent="0.2">
      <c r="B47" s="2"/>
      <c r="C47" s="8"/>
      <c r="D47" s="7"/>
      <c r="Q47" s="1"/>
    </row>
    <row r="48" spans="1:24" x14ac:dyDescent="0.2">
      <c r="B48" s="2"/>
      <c r="C48" s="8"/>
      <c r="D48" s="7"/>
      <c r="Q48" s="1"/>
    </row>
    <row r="49" spans="1:17" x14ac:dyDescent="0.2">
      <c r="B49" s="2"/>
      <c r="C49" s="8"/>
      <c r="D49" s="7"/>
      <c r="Q49" s="1"/>
    </row>
    <row r="50" spans="1:17" x14ac:dyDescent="0.2">
      <c r="B50" s="2"/>
      <c r="C50" s="8"/>
      <c r="D50" s="7"/>
      <c r="Q50" s="1"/>
    </row>
    <row r="51" spans="1:17" x14ac:dyDescent="0.2">
      <c r="B51" s="2"/>
      <c r="Q51" s="1"/>
    </row>
    <row r="52" spans="1:17" x14ac:dyDescent="0.2">
      <c r="B52" s="2"/>
      <c r="Q52" s="1"/>
    </row>
    <row r="53" spans="1:17" x14ac:dyDescent="0.2">
      <c r="A53" s="11"/>
      <c r="B53" s="2"/>
      <c r="C53" s="12"/>
      <c r="D53" s="12"/>
      <c r="Q53" s="1"/>
    </row>
    <row r="54" spans="1:17" x14ac:dyDescent="0.2">
      <c r="A54" s="11"/>
      <c r="B54" s="13"/>
      <c r="C54" s="14"/>
      <c r="D54" s="14"/>
      <c r="Q54" s="1"/>
    </row>
    <row r="55" spans="1:17" x14ac:dyDescent="0.2">
      <c r="A55" s="11"/>
      <c r="B55" s="13"/>
      <c r="C55" s="14"/>
      <c r="D55" s="14"/>
      <c r="Q55" s="1"/>
    </row>
    <row r="56" spans="1:17" x14ac:dyDescent="0.2">
      <c r="A56" s="11"/>
      <c r="B56" s="13"/>
      <c r="C56" s="14"/>
      <c r="D56" s="14"/>
      <c r="Q56" s="1"/>
    </row>
    <row r="57" spans="1:17" x14ac:dyDescent="0.2">
      <c r="A57" s="11"/>
      <c r="B57" s="13"/>
      <c r="C57" s="14"/>
      <c r="D57" s="14"/>
      <c r="Q57" s="1"/>
    </row>
    <row r="58" spans="1:17" x14ac:dyDescent="0.2">
      <c r="A58" s="11"/>
      <c r="B58" s="13"/>
      <c r="C58" s="14"/>
      <c r="D58" s="14"/>
      <c r="Q58" s="1"/>
    </row>
    <row r="59" spans="1:17" x14ac:dyDescent="0.2">
      <c r="A59" s="15"/>
      <c r="B59" s="13"/>
      <c r="C59" s="16"/>
      <c r="D59" s="16"/>
      <c r="Q59" s="1"/>
    </row>
    <row r="60" spans="1:17" x14ac:dyDescent="0.2">
      <c r="A60" s="15"/>
      <c r="B60" s="13"/>
      <c r="C60" s="16"/>
      <c r="D60" s="16"/>
      <c r="Q60" s="1"/>
    </row>
    <row r="61" spans="1:17" x14ac:dyDescent="0.2">
      <c r="A61" s="17"/>
      <c r="B61" s="13"/>
      <c r="C61" s="16"/>
      <c r="D61" s="16"/>
      <c r="Q61" s="1"/>
    </row>
    <row r="62" spans="1:17" x14ac:dyDescent="0.2">
      <c r="A62" s="18"/>
      <c r="B62" s="2"/>
      <c r="C62" s="12"/>
      <c r="D62" s="12"/>
      <c r="Q62" s="1"/>
    </row>
    <row r="63" spans="1:17" x14ac:dyDescent="0.2">
      <c r="A63" s="18"/>
      <c r="B63" s="13"/>
      <c r="C63" s="14"/>
      <c r="D63" s="14"/>
      <c r="Q63" s="1"/>
    </row>
  </sheetData>
  <phoneticPr fontId="7" type="noConversion"/>
  <hyperlinks>
    <hyperlink ref="H137" r:id="rId1" display="http://vsolj.cetus-net.org/bulletin.html" xr:uid="{00000000-0004-0000-0000-000000000000}"/>
    <hyperlink ref="H130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2025-01-05T06:01:55Z</dcterms:modified>
</cp:coreProperties>
</file>