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F7AD14-7043-485A-8315-9B5870087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 s="1"/>
  <c r="G23" i="1" s="1"/>
  <c r="J23" i="1" s="1"/>
  <c r="Q23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 s="1"/>
  <c r="G36" i="1" s="1"/>
  <c r="J36" i="1" s="1"/>
  <c r="Q36" i="1"/>
  <c r="E37" i="1"/>
  <c r="F37" i="1"/>
  <c r="G37" i="1" s="1"/>
  <c r="J37" i="1" s="1"/>
  <c r="Q37" i="1"/>
  <c r="E38" i="1"/>
  <c r="F38" i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41" i="1"/>
  <c r="F41" i="1"/>
  <c r="G41" i="1" s="1"/>
  <c r="J41" i="1" s="1"/>
  <c r="Q41" i="1"/>
  <c r="E42" i="1"/>
  <c r="F42" i="1"/>
  <c r="G42" i="1" s="1"/>
  <c r="J42" i="1" s="1"/>
  <c r="Q42" i="1"/>
  <c r="E43" i="1"/>
  <c r="F43" i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/>
  <c r="G54" i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 s="1"/>
  <c r="G58" i="1" s="1"/>
  <c r="J58" i="1" s="1"/>
  <c r="Q58" i="1"/>
  <c r="E60" i="1"/>
  <c r="F60" i="1" s="1"/>
  <c r="G60" i="1" s="1"/>
  <c r="J60" i="1" s="1"/>
  <c r="Q60" i="1"/>
  <c r="E62" i="1"/>
  <c r="F62" i="1" s="1"/>
  <c r="G62" i="1" s="1"/>
  <c r="J62" i="1" s="1"/>
  <c r="Q62" i="1"/>
  <c r="E63" i="1"/>
  <c r="F63" i="1" s="1"/>
  <c r="G63" i="1" s="1"/>
  <c r="J63" i="1" s="1"/>
  <c r="Q63" i="1"/>
  <c r="E64" i="1"/>
  <c r="F64" i="1" s="1"/>
  <c r="G64" i="1" s="1"/>
  <c r="J64" i="1" s="1"/>
  <c r="Q64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F67" i="1"/>
  <c r="G67" i="1" s="1"/>
  <c r="J67" i="1" s="1"/>
  <c r="Q67" i="1"/>
  <c r="E68" i="1"/>
  <c r="F68" i="1" s="1"/>
  <c r="G68" i="1" s="1"/>
  <c r="J68" i="1" s="1"/>
  <c r="Q68" i="1"/>
  <c r="E69" i="1"/>
  <c r="F69" i="1"/>
  <c r="G69" i="1" s="1"/>
  <c r="J69" i="1" s="1"/>
  <c r="Q69" i="1"/>
  <c r="E70" i="1"/>
  <c r="F70" i="1" s="1"/>
  <c r="G70" i="1" s="1"/>
  <c r="J70" i="1" s="1"/>
  <c r="Q70" i="1"/>
  <c r="E71" i="1"/>
  <c r="F71" i="1"/>
  <c r="G71" i="1" s="1"/>
  <c r="J71" i="1" s="1"/>
  <c r="Q71" i="1"/>
  <c r="E72" i="1"/>
  <c r="F72" i="1"/>
  <c r="G72" i="1" s="1"/>
  <c r="J72" i="1" s="1"/>
  <c r="Q72" i="1"/>
  <c r="E73" i="1"/>
  <c r="F73" i="1"/>
  <c r="G73" i="1" s="1"/>
  <c r="J73" i="1" s="1"/>
  <c r="Q73" i="1"/>
  <c r="E74" i="1"/>
  <c r="F74" i="1" s="1"/>
  <c r="G74" i="1" s="1"/>
  <c r="J74" i="1" s="1"/>
  <c r="Q74" i="1"/>
  <c r="E75" i="1"/>
  <c r="F75" i="1"/>
  <c r="G75" i="1" s="1"/>
  <c r="J75" i="1" s="1"/>
  <c r="Q75" i="1"/>
  <c r="E76" i="1"/>
  <c r="F76" i="1"/>
  <c r="G76" i="1" s="1"/>
  <c r="J76" i="1" s="1"/>
  <c r="Q76" i="1"/>
  <c r="E77" i="1"/>
  <c r="F77" i="1"/>
  <c r="G77" i="1" s="1"/>
  <c r="J77" i="1" s="1"/>
  <c r="Q77" i="1"/>
  <c r="E79" i="1"/>
  <c r="F79" i="1" s="1"/>
  <c r="G79" i="1" s="1"/>
  <c r="J79" i="1" s="1"/>
  <c r="Q79" i="1"/>
  <c r="E80" i="1"/>
  <c r="F80" i="1"/>
  <c r="G80" i="1" s="1"/>
  <c r="J80" i="1" s="1"/>
  <c r="Q80" i="1"/>
  <c r="E81" i="1"/>
  <c r="F81" i="1"/>
  <c r="G81" i="1" s="1"/>
  <c r="J81" i="1" s="1"/>
  <c r="Q81" i="1"/>
  <c r="E82" i="1"/>
  <c r="F82" i="1"/>
  <c r="G82" i="1" s="1"/>
  <c r="J82" i="1" s="1"/>
  <c r="Q82" i="1"/>
  <c r="E83" i="1"/>
  <c r="F83" i="1" s="1"/>
  <c r="G83" i="1" s="1"/>
  <c r="J83" i="1" s="1"/>
  <c r="Q83" i="1"/>
  <c r="E84" i="1"/>
  <c r="F84" i="1"/>
  <c r="G84" i="1" s="1"/>
  <c r="J84" i="1" s="1"/>
  <c r="Q84" i="1"/>
  <c r="E85" i="1"/>
  <c r="F85" i="1"/>
  <c r="G85" i="1"/>
  <c r="J85" i="1" s="1"/>
  <c r="Q85" i="1"/>
  <c r="E86" i="1"/>
  <c r="F86" i="1"/>
  <c r="G86" i="1" s="1"/>
  <c r="J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F14" i="1"/>
  <c r="E98" i="1"/>
  <c r="F98" i="1" s="1"/>
  <c r="G98" i="1" s="1"/>
  <c r="K98" i="1" s="1"/>
  <c r="Q98" i="1"/>
  <c r="E99" i="1"/>
  <c r="F99" i="1" s="1"/>
  <c r="G99" i="1" s="1"/>
  <c r="K99" i="1" s="1"/>
  <c r="Q99" i="1"/>
  <c r="E95" i="1"/>
  <c r="F95" i="1" s="1"/>
  <c r="K95" i="1" s="1"/>
  <c r="E97" i="1"/>
  <c r="F97" i="1" s="1"/>
  <c r="G97" i="1" s="1"/>
  <c r="K97" i="1" s="1"/>
  <c r="D9" i="1"/>
  <c r="C9" i="1"/>
  <c r="E25" i="1"/>
  <c r="F25" i="1" s="1"/>
  <c r="G25" i="1" s="1"/>
  <c r="K25" i="1" s="1"/>
  <c r="E59" i="1"/>
  <c r="F59" i="1" s="1"/>
  <c r="G59" i="1" s="1"/>
  <c r="K59" i="1" s="1"/>
  <c r="E61" i="1"/>
  <c r="F61" i="1"/>
  <c r="G61" i="1" s="1"/>
  <c r="K61" i="1" s="1"/>
  <c r="E96" i="1"/>
  <c r="F96" i="1" s="1"/>
  <c r="G96" i="1" s="1"/>
  <c r="K96" i="1" s="1"/>
  <c r="E78" i="1"/>
  <c r="F78" i="1" s="1"/>
  <c r="U78" i="1" s="1"/>
  <c r="E89" i="1"/>
  <c r="F89" i="1" s="1"/>
  <c r="K89" i="1" s="1"/>
  <c r="E90" i="1"/>
  <c r="F90" i="1" s="1"/>
  <c r="K90" i="1" s="1"/>
  <c r="E91" i="1"/>
  <c r="F91" i="1"/>
  <c r="K91" i="1" s="1"/>
  <c r="E92" i="1"/>
  <c r="F92" i="1" s="1"/>
  <c r="K92" i="1" s="1"/>
  <c r="E93" i="1"/>
  <c r="F93" i="1"/>
  <c r="K93" i="1" s="1"/>
  <c r="E94" i="1"/>
  <c r="F94" i="1" s="1"/>
  <c r="K94" i="1" s="1"/>
  <c r="Q97" i="1"/>
  <c r="Q94" i="1"/>
  <c r="Q93" i="1"/>
  <c r="Q92" i="1"/>
  <c r="Q95" i="1"/>
  <c r="Q96" i="1"/>
  <c r="Q91" i="1"/>
  <c r="Q90" i="1"/>
  <c r="Q89" i="1"/>
  <c r="E21" i="1"/>
  <c r="F21" i="1"/>
  <c r="G21" i="1"/>
  <c r="K21" i="1" s="1"/>
  <c r="Q61" i="1"/>
  <c r="Q78" i="1"/>
  <c r="Q59" i="1"/>
  <c r="C17" i="1"/>
  <c r="Q24" i="1"/>
  <c r="Q25" i="1"/>
  <c r="Q21" i="1"/>
  <c r="E24" i="1"/>
  <c r="F24" i="1" s="1"/>
  <c r="G24" i="1" s="1"/>
  <c r="K24" i="1" s="1"/>
  <c r="C11" i="1"/>
  <c r="C12" i="1"/>
  <c r="O26" i="1" l="1"/>
  <c r="O30" i="1"/>
  <c r="O34" i="1"/>
  <c r="O38" i="1"/>
  <c r="O42" i="1"/>
  <c r="O46" i="1"/>
  <c r="O50" i="1"/>
  <c r="O54" i="1"/>
  <c r="O58" i="1"/>
  <c r="O64" i="1"/>
  <c r="O68" i="1"/>
  <c r="O72" i="1"/>
  <c r="O76" i="1"/>
  <c r="O81" i="1"/>
  <c r="O85" i="1"/>
  <c r="O82" i="1"/>
  <c r="O71" i="1"/>
  <c r="O80" i="1"/>
  <c r="O84" i="1"/>
  <c r="O88" i="1"/>
  <c r="O27" i="1"/>
  <c r="O35" i="1"/>
  <c r="O47" i="1"/>
  <c r="O65" i="1"/>
  <c r="O69" i="1"/>
  <c r="O73" i="1"/>
  <c r="O23" i="1"/>
  <c r="O29" i="1"/>
  <c r="O33" i="1"/>
  <c r="O37" i="1"/>
  <c r="O41" i="1"/>
  <c r="O45" i="1"/>
  <c r="O49" i="1"/>
  <c r="O53" i="1"/>
  <c r="O57" i="1"/>
  <c r="O63" i="1"/>
  <c r="O67" i="1"/>
  <c r="O75" i="1"/>
  <c r="O86" i="1"/>
  <c r="O39" i="1"/>
  <c r="O22" i="1"/>
  <c r="O28" i="1"/>
  <c r="O32" i="1"/>
  <c r="O36" i="1"/>
  <c r="O40" i="1"/>
  <c r="O44" i="1"/>
  <c r="O48" i="1"/>
  <c r="O52" i="1"/>
  <c r="O56" i="1"/>
  <c r="O62" i="1"/>
  <c r="O66" i="1"/>
  <c r="O70" i="1"/>
  <c r="O74" i="1"/>
  <c r="O79" i="1"/>
  <c r="O83" i="1"/>
  <c r="O87" i="1"/>
  <c r="O31" i="1"/>
  <c r="O43" i="1"/>
  <c r="O51" i="1"/>
  <c r="O55" i="1"/>
  <c r="O60" i="1"/>
  <c r="O77" i="1"/>
  <c r="F15" i="1"/>
  <c r="O99" i="1"/>
  <c r="O98" i="1"/>
  <c r="C16" i="1"/>
  <c r="D18" i="1" s="1"/>
  <c r="O95" i="1"/>
  <c r="O90" i="1"/>
  <c r="O97" i="1"/>
  <c r="O96" i="1"/>
  <c r="O93" i="1"/>
  <c r="O59" i="1"/>
  <c r="O91" i="1"/>
  <c r="O21" i="1"/>
  <c r="O61" i="1"/>
  <c r="O92" i="1"/>
  <c r="C15" i="1"/>
  <c r="O89" i="1"/>
  <c r="O24" i="1"/>
  <c r="O25" i="1"/>
  <c r="O94" i="1"/>
  <c r="O7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<sst xmlns="http://schemas.openxmlformats.org/spreadsheetml/2006/main" count="211" uniqueCount="70">
  <si>
    <t>VSB-063</t>
  </si>
  <si>
    <t>V</t>
  </si>
  <si>
    <t>IBVS 6244</t>
  </si>
  <si>
    <t>Manual start time of frame 39 checked against FITS header value -- OK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</si>
  <si>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</si>
  <si>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</si>
  <si>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</si>
  <si>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</si>
  <si>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</si>
  <si>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</si>
  <si>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</si>
  <si>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</si>
  <si>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</si>
  <si>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</si>
  <si>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</si>
  <si>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</si>
  <si>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</si>
  <si>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</si>
  <si>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</si>
  <si>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</si>
  <si>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</si>
  <si>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</si>
  <si>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</si>
  <si>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</si>
  <si>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</si>
  <si>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</si>
  <si>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</si>
  <si>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</si>
  <si>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</si>
  <si>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</si>
  <si>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</si>
  <si>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</si>
  <si>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</si>
  <si>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Her</t>
  </si>
  <si>
    <t>EB</t>
  </si>
  <si>
    <t>IBVS 5699 Eph.</t>
  </si>
  <si>
    <t>IBVS 5699</t>
  </si>
  <si>
    <t>V1119 Her / GSC 0395-1818 / NSV 7901</t>
  </si>
  <si>
    <t>IBVS 5894</t>
  </si>
  <si>
    <t>I</t>
  </si>
  <si>
    <t>IBVS 5945</t>
  </si>
  <si>
    <t>II</t>
  </si>
  <si>
    <t>Add cycle</t>
  </si>
  <si>
    <t>Old Cycle</t>
  </si>
  <si>
    <t>IBVS 5992</t>
  </si>
  <si>
    <t>IBVS 6029</t>
  </si>
  <si>
    <t>OEJV 0160</t>
  </si>
  <si>
    <t>BAD?</t>
  </si>
  <si>
    <t>IBVS 6149</t>
  </si>
  <si>
    <t>OEJV 0168</t>
  </si>
  <si>
    <t>IBVS 6157</t>
  </si>
  <si>
    <t>RHN 2019</t>
  </si>
  <si>
    <t>pg</t>
  </si>
  <si>
    <t>vis</t>
  </si>
  <si>
    <t>CCD</t>
  </si>
  <si>
    <t>s6</t>
  </si>
  <si>
    <t>s7</t>
  </si>
  <si>
    <t>B</t>
  </si>
  <si>
    <t>Ic</t>
  </si>
  <si>
    <t>RHN 2020</t>
  </si>
  <si>
    <t>VSB, 91</t>
  </si>
  <si>
    <t>Nelson Pers com</t>
  </si>
  <si>
    <t>S5</t>
  </si>
  <si>
    <t>Next ToM-P</t>
  </si>
  <si>
    <t>Next ToM-S</t>
  </si>
  <si>
    <t>10.05-10.51</t>
  </si>
  <si>
    <t xml:space="preserve">Mag R1 </t>
  </si>
  <si>
    <t>VSX</t>
  </si>
  <si>
    <t>BAV Journal 95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</si>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</sst>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 applyAlignment="1"/>
    <xf numFmtId="0" fontId="15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left" wrapText="1"/>
    </xf>
    <xf numFmtId="0" fontId="33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23" fillId="0" borderId="0" xfId="0" applyFont="1" applyAlignment="1"/>
    <xf numFmtId="0" fontId="0" fillId="0" borderId="11" xfId="0" applyBorder="1">
      <alignment vertical="top"/>
    </xf>
    <xf numFmtId="0" fontId="36" fillId="0" borderId="14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37" fillId="0" borderId="17" xfId="0" applyNumberFormat="1" applyFont="1" applyBorder="1" applyAlignment="1">
      <alignment horizontal="righ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166" fontId="35" fillId="0" borderId="0" xfId="0" applyNumberFormat="1" applyFont="1" applyAlignment="1" applyProtection="1">
      <alignment horizontal="left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5-4867-A36B-8372FAC099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5-4867-A36B-8372FAC099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9.629999112803489E-4</c:v>
                </c:pt>
                <c:pt idx="2">
                  <c:v>9.6000007033580914E-4</c:v>
                </c:pt>
                <c:pt idx="5">
                  <c:v>2.7850006881635636E-4</c:v>
                </c:pt>
                <c:pt idx="6">
                  <c:v>3.6800015368498862E-4</c:v>
                </c:pt>
                <c:pt idx="7">
                  <c:v>3.9999802538659424E-5</c:v>
                </c:pt>
                <c:pt idx="8">
                  <c:v>1.2244999743415974E-3</c:v>
                </c:pt>
                <c:pt idx="9">
                  <c:v>-4.3500019091879949E-4</c:v>
                </c:pt>
                <c:pt idx="10">
                  <c:v>-3.1199987279251218E-4</c:v>
                </c:pt>
                <c:pt idx="11">
                  <c:v>-3.2250008371192962E-4</c:v>
                </c:pt>
                <c:pt idx="12">
                  <c:v>3.1100005435291678E-4</c:v>
                </c:pt>
                <c:pt idx="13">
                  <c:v>1.8299982912139967E-4</c:v>
                </c:pt>
                <c:pt idx="14">
                  <c:v>1.2725000779028051E-3</c:v>
                </c:pt>
                <c:pt idx="15">
                  <c:v>6.6199996217619628E-4</c:v>
                </c:pt>
                <c:pt idx="16">
                  <c:v>-1.5325002023018897E-3</c:v>
                </c:pt>
                <c:pt idx="17">
                  <c:v>6.5700004779500887E-4</c:v>
                </c:pt>
                <c:pt idx="18">
                  <c:v>-1.9199986854800954E-4</c:v>
                </c:pt>
                <c:pt idx="19">
                  <c:v>3.4149997372878715E-4</c:v>
                </c:pt>
                <c:pt idx="20">
                  <c:v>5.309998887241818E-4</c:v>
                </c:pt>
                <c:pt idx="21">
                  <c:v>2.9925001654191874E-3</c:v>
                </c:pt>
                <c:pt idx="22">
                  <c:v>7.8199996642069891E-4</c:v>
                </c:pt>
                <c:pt idx="23">
                  <c:v>7.540000369772315E-4</c:v>
                </c:pt>
                <c:pt idx="24">
                  <c:v>2.9434998141368851E-3</c:v>
                </c:pt>
                <c:pt idx="25">
                  <c:v>4.1549994057277218E-4</c:v>
                </c:pt>
                <c:pt idx="26">
                  <c:v>1.7700013995636255E-4</c:v>
                </c:pt>
                <c:pt idx="27">
                  <c:v>2.2800009173806757E-4</c:v>
                </c:pt>
                <c:pt idx="28">
                  <c:v>2.2580001314054243E-3</c:v>
                </c:pt>
                <c:pt idx="29">
                  <c:v>2.2810001537436619E-3</c:v>
                </c:pt>
                <c:pt idx="30">
                  <c:v>3.7424997935886495E-3</c:v>
                </c:pt>
                <c:pt idx="31">
                  <c:v>1.6060000343713909E-3</c:v>
                </c:pt>
                <c:pt idx="32">
                  <c:v>2.8395000845193863E-3</c:v>
                </c:pt>
                <c:pt idx="33">
                  <c:v>1.952000027813483E-3</c:v>
                </c:pt>
                <c:pt idx="34">
                  <c:v>4.4415002266759984E-3</c:v>
                </c:pt>
                <c:pt idx="35">
                  <c:v>1.7239999651792459E-3</c:v>
                </c:pt>
                <c:pt idx="36">
                  <c:v>4.1350010724272579E-4</c:v>
                </c:pt>
                <c:pt idx="37">
                  <c:v>1.0029998084064573E-3</c:v>
                </c:pt>
                <c:pt idx="39">
                  <c:v>4.0365000604651868E-3</c:v>
                </c:pt>
                <c:pt idx="41">
                  <c:v>1.7210001242347062E-3</c:v>
                </c:pt>
                <c:pt idx="42">
                  <c:v>1.8669999917619862E-3</c:v>
                </c:pt>
                <c:pt idx="43">
                  <c:v>2.6460000808583573E-3</c:v>
                </c:pt>
                <c:pt idx="44">
                  <c:v>1.8794998031808063E-3</c:v>
                </c:pt>
                <c:pt idx="45">
                  <c:v>1.6410000025643967E-3</c:v>
                </c:pt>
                <c:pt idx="46">
                  <c:v>2.9640001448569819E-3</c:v>
                </c:pt>
                <c:pt idx="47">
                  <c:v>1.1765002200263552E-3</c:v>
                </c:pt>
                <c:pt idx="48">
                  <c:v>4.0485000208718702E-3</c:v>
                </c:pt>
                <c:pt idx="49">
                  <c:v>2.8379999857861549E-3</c:v>
                </c:pt>
                <c:pt idx="50">
                  <c:v>1.8609998442116193E-3</c:v>
                </c:pt>
                <c:pt idx="51">
                  <c:v>2.850499797204975E-3</c:v>
                </c:pt>
                <c:pt idx="52">
                  <c:v>3.8964999985182658E-3</c:v>
                </c:pt>
                <c:pt idx="53">
                  <c:v>2.2579997821594588E-3</c:v>
                </c:pt>
                <c:pt idx="54">
                  <c:v>3.6160000163363293E-3</c:v>
                </c:pt>
                <c:pt idx="55">
                  <c:v>5.477499908010941E-3</c:v>
                </c:pt>
                <c:pt idx="56">
                  <c:v>3.2389997795689851E-3</c:v>
                </c:pt>
                <c:pt idx="58">
                  <c:v>4.3454999031382613E-3</c:v>
                </c:pt>
                <c:pt idx="59">
                  <c:v>4.4280000074650161E-3</c:v>
                </c:pt>
                <c:pt idx="60">
                  <c:v>2.806999982567504E-3</c:v>
                </c:pt>
                <c:pt idx="61">
                  <c:v>3.4894999989774078E-3</c:v>
                </c:pt>
                <c:pt idx="62">
                  <c:v>3.3020001501427032E-3</c:v>
                </c:pt>
                <c:pt idx="63">
                  <c:v>4.2915001104120165E-3</c:v>
                </c:pt>
                <c:pt idx="64">
                  <c:v>4.4634998339461163E-3</c:v>
                </c:pt>
                <c:pt idx="65">
                  <c:v>4.6530002218787558E-3</c:v>
                </c:pt>
                <c:pt idx="66">
                  <c:v>3.5145000874763355E-3</c:v>
                </c:pt>
                <c:pt idx="67">
                  <c:v>6.7374997961451299E-3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D5-4867-A36B-8372FAC099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1.5487000004213769E-2</c:v>
                </c:pt>
                <c:pt idx="3">
                  <c:v>1.2710000009974465E-3</c:v>
                </c:pt>
                <c:pt idx="4">
                  <c:v>3.9649999962421134E-4</c:v>
                </c:pt>
                <c:pt idx="38">
                  <c:v>1.8199999612988904E-4</c:v>
                </c:pt>
                <c:pt idx="40">
                  <c:v>2.44800000655232E-3</c:v>
                </c:pt>
                <c:pt idx="68">
                  <c:v>8.2440000041970052E-3</c:v>
                </c:pt>
                <c:pt idx="69">
                  <c:v>9.3919999999343418E-3</c:v>
                </c:pt>
                <c:pt idx="70">
                  <c:v>1.1763500006054528E-2</c:v>
                </c:pt>
                <c:pt idx="71">
                  <c:v>4.1510000010021031E-3</c:v>
                </c:pt>
                <c:pt idx="72">
                  <c:v>4.4510000006994233E-3</c:v>
                </c:pt>
                <c:pt idx="73">
                  <c:v>6.2509999988833442E-3</c:v>
                </c:pt>
                <c:pt idx="74">
                  <c:v>9.8265000051469542E-3</c:v>
                </c:pt>
                <c:pt idx="75">
                  <c:v>-7.7164999966043979E-3</c:v>
                </c:pt>
                <c:pt idx="76">
                  <c:v>-1.6689499992935453E-2</c:v>
                </c:pt>
                <c:pt idx="77">
                  <c:v>-2.2648999780358281E-2</c:v>
                </c:pt>
                <c:pt idx="78">
                  <c:v>-2.1649000082106795E-2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D5-4867-A36B-8372FAC099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D5-4867-A36B-8372FAC099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D5-4867-A36B-8372FAC099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2.0000000000000001E-4</c:v>
                  </c:pt>
                  <c:pt idx="18">
                    <c:v>1.1999999999999999E-3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1.4E-3</c:v>
                  </c:pt>
                  <c:pt idx="31">
                    <c:v>2.0000000000000001E-4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2.2000000000000001E-3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1.1999999999999999E-3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1.4E-3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1E-3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1.4E-3</c:v>
                  </c:pt>
                  <c:pt idx="62">
                    <c:v>4.0000000000000002E-4</c:v>
                  </c:pt>
                  <c:pt idx="63">
                    <c:v>1.5E-3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1.1999999999999999E-3</c:v>
                  </c:pt>
                  <c:pt idx="67">
                    <c:v>8.9999999999999998E-4</c:v>
                  </c:pt>
                  <c:pt idx="68">
                    <c:v>3.5999999999999999E-3</c:v>
                  </c:pt>
                  <c:pt idx="69">
                    <c:v>5.0000000000000001E-4</c:v>
                  </c:pt>
                  <c:pt idx="70">
                    <c:v>1.0200000000000001E-2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3.5999999999999999E-3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D5-4867-A36B-8372FAC099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1.8901705956821481E-2</c:v>
                </c:pt>
                <c:pt idx="1">
                  <c:v>8.6739698337452431E-3</c:v>
                </c:pt>
                <c:pt idx="2">
                  <c:v>8.5875466555490852E-3</c:v>
                </c:pt>
                <c:pt idx="3">
                  <c:v>4.3349302663795658E-3</c:v>
                </c:pt>
                <c:pt idx="4">
                  <c:v>2.9834505659672491E-3</c:v>
                </c:pt>
                <c:pt idx="5">
                  <c:v>2.7629224560873997E-3</c:v>
                </c:pt>
                <c:pt idx="6">
                  <c:v>2.7584522916979434E-3</c:v>
                </c:pt>
                <c:pt idx="7">
                  <c:v>2.7465318533260591E-3</c:v>
                </c:pt>
                <c:pt idx="8">
                  <c:v>2.6973600450420389E-3</c:v>
                </c:pt>
                <c:pt idx="9">
                  <c:v>2.6720291135017872E-3</c:v>
                </c:pt>
                <c:pt idx="10">
                  <c:v>2.6392479079791059E-3</c:v>
                </c:pt>
                <c:pt idx="11">
                  <c:v>2.6347777435896495E-3</c:v>
                </c:pt>
                <c:pt idx="12">
                  <c:v>2.6064667024564264E-3</c:v>
                </c:pt>
                <c:pt idx="13">
                  <c:v>2.5945462640845421E-3</c:v>
                </c:pt>
                <c:pt idx="14">
                  <c:v>2.5900760996950857E-3</c:v>
                </c:pt>
                <c:pt idx="15">
                  <c:v>2.5856059353056293E-3</c:v>
                </c:pt>
                <c:pt idx="16">
                  <c:v>2.5453744558005219E-3</c:v>
                </c:pt>
                <c:pt idx="17">
                  <c:v>2.5409042914110655E-3</c:v>
                </c:pt>
                <c:pt idx="18">
                  <c:v>2.5200435242602685E-3</c:v>
                </c:pt>
                <c:pt idx="19">
                  <c:v>2.4917324831270453E-3</c:v>
                </c:pt>
                <c:pt idx="20">
                  <c:v>2.4872623187375889E-3</c:v>
                </c:pt>
                <c:pt idx="21">
                  <c:v>2.4708717159762483E-3</c:v>
                </c:pt>
                <c:pt idx="22">
                  <c:v>2.4664015515867919E-3</c:v>
                </c:pt>
                <c:pt idx="23">
                  <c:v>2.4544811132149076E-3</c:v>
                </c:pt>
                <c:pt idx="24">
                  <c:v>2.4500109488254512E-3</c:v>
                </c:pt>
                <c:pt idx="25">
                  <c:v>2.4380905104535687E-3</c:v>
                </c:pt>
                <c:pt idx="26">
                  <c:v>2.4216999076922281E-3</c:v>
                </c:pt>
                <c:pt idx="27">
                  <c:v>2.400839140541431E-3</c:v>
                </c:pt>
                <c:pt idx="28">
                  <c:v>1.477005166720443E-3</c:v>
                </c:pt>
                <c:pt idx="29">
                  <c:v>1.4442239611977634E-3</c:v>
                </c:pt>
                <c:pt idx="30">
                  <c:v>1.4278333584364228E-3</c:v>
                </c:pt>
                <c:pt idx="31">
                  <c:v>1.3697212213734898E-3</c:v>
                </c:pt>
                <c:pt idx="32">
                  <c:v>1.3414101802402649E-3</c:v>
                </c:pt>
                <c:pt idx="33">
                  <c:v>1.304158810328129E-3</c:v>
                </c:pt>
                <c:pt idx="34">
                  <c:v>1.2996886459386726E-3</c:v>
                </c:pt>
                <c:pt idx="35">
                  <c:v>1.2922383719562447E-3</c:v>
                </c:pt>
                <c:pt idx="36">
                  <c:v>1.2877682075667883E-3</c:v>
                </c:pt>
                <c:pt idx="37">
                  <c:v>1.2832980431773319E-3</c:v>
                </c:pt>
                <c:pt idx="38">
                  <c:v>1.2743577143984192E-3</c:v>
                </c:pt>
                <c:pt idx="39">
                  <c:v>1.2549870020441087E-3</c:v>
                </c:pt>
                <c:pt idx="40">
                  <c:v>1.2385963992827681E-3</c:v>
                </c:pt>
                <c:pt idx="41">
                  <c:v>1.2058151937600885E-3</c:v>
                </c:pt>
                <c:pt idx="42">
                  <c:v>1.1402527827147277E-3</c:v>
                </c:pt>
                <c:pt idx="43">
                  <c:v>1.1313124539358149E-3</c:v>
                </c:pt>
                <c:pt idx="44">
                  <c:v>1.1030014128025917E-3</c:v>
                </c:pt>
                <c:pt idx="45">
                  <c:v>1.0866108100412511E-3</c:v>
                </c:pt>
                <c:pt idx="46">
                  <c:v>1.0538296045185698E-3</c:v>
                </c:pt>
                <c:pt idx="47">
                  <c:v>1.0165782346064339E-3</c:v>
                </c:pt>
                <c:pt idx="48">
                  <c:v>1.0046577962345496E-3</c:v>
                </c:pt>
                <c:pt idx="49">
                  <c:v>1.0001876318450932E-3</c:v>
                </c:pt>
                <c:pt idx="50">
                  <c:v>9.6740642632241365E-4</c:v>
                </c:pt>
                <c:pt idx="51">
                  <c:v>9.6293626193295727E-4</c:v>
                </c:pt>
                <c:pt idx="52">
                  <c:v>8.9737385088759641E-4</c:v>
                </c:pt>
                <c:pt idx="53">
                  <c:v>8.8098324812625577E-4</c:v>
                </c:pt>
                <c:pt idx="54">
                  <c:v>-3.0930287322847999E-5</c:v>
                </c:pt>
                <c:pt idx="55">
                  <c:v>-4.7320890084188647E-5</c:v>
                </c:pt>
                <c:pt idx="56">
                  <c:v>-6.3711492845529294E-5</c:v>
                </c:pt>
                <c:pt idx="57">
                  <c:v>-1.6801532859951097E-4</c:v>
                </c:pt>
                <c:pt idx="58">
                  <c:v>-2.7380921914997927E-4</c:v>
                </c:pt>
                <c:pt idx="59">
                  <c:v>-2.8125949313240715E-4</c:v>
                </c:pt>
                <c:pt idx="60">
                  <c:v>-2.9019982191131992E-4</c:v>
                </c:pt>
                <c:pt idx="61">
                  <c:v>-2.9765009589374607E-4</c:v>
                </c:pt>
                <c:pt idx="62">
                  <c:v>-3.3490146580588374E-4</c:v>
                </c:pt>
                <c:pt idx="63">
                  <c:v>-3.3937163019534013E-4</c:v>
                </c:pt>
                <c:pt idx="64">
                  <c:v>-3.5129206856722439E-4</c:v>
                </c:pt>
                <c:pt idx="65">
                  <c:v>-3.5576223295668077E-4</c:v>
                </c:pt>
                <c:pt idx="66">
                  <c:v>-3.7215283571801969E-4</c:v>
                </c:pt>
                <c:pt idx="67">
                  <c:v>-4.0493404124070098E-4</c:v>
                </c:pt>
                <c:pt idx="68">
                  <c:v>-3.2971304012189891E-3</c:v>
                </c:pt>
                <c:pt idx="69">
                  <c:v>-3.6428231140036172E-3</c:v>
                </c:pt>
                <c:pt idx="70">
                  <c:v>-4.8214564580236208E-3</c:v>
                </c:pt>
                <c:pt idx="71">
                  <c:v>-6.2742598845969486E-3</c:v>
                </c:pt>
                <c:pt idx="72">
                  <c:v>-6.2742598845969486E-3</c:v>
                </c:pt>
                <c:pt idx="73">
                  <c:v>-6.2742598845969486E-3</c:v>
                </c:pt>
                <c:pt idx="74">
                  <c:v>-7.7747450646578134E-3</c:v>
                </c:pt>
                <c:pt idx="75">
                  <c:v>-1.0602869068387227E-2</c:v>
                </c:pt>
                <c:pt idx="76">
                  <c:v>-1.2209148138998559E-2</c:v>
                </c:pt>
                <c:pt idx="77">
                  <c:v>-1.3426522907727185E-2</c:v>
                </c:pt>
                <c:pt idx="78">
                  <c:v>-1.3426522907727185E-2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D5-4867-A36B-8372FAC099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1.6000000000000001E-3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-2441</c:v>
                </c:pt>
                <c:pt idx="1">
                  <c:v>991</c:v>
                </c:pt>
                <c:pt idx="2">
                  <c:v>1020</c:v>
                </c:pt>
                <c:pt idx="3">
                  <c:v>2447</c:v>
                </c:pt>
                <c:pt idx="4">
                  <c:v>2900.5</c:v>
                </c:pt>
                <c:pt idx="5">
                  <c:v>2974.5</c:v>
                </c:pt>
                <c:pt idx="6">
                  <c:v>2976</c:v>
                </c:pt>
                <c:pt idx="7">
                  <c:v>2980</c:v>
                </c:pt>
                <c:pt idx="8">
                  <c:v>2996.5</c:v>
                </c:pt>
                <c:pt idx="9">
                  <c:v>3005</c:v>
                </c:pt>
                <c:pt idx="10">
                  <c:v>3016</c:v>
                </c:pt>
                <c:pt idx="11">
                  <c:v>3017.5</c:v>
                </c:pt>
                <c:pt idx="12">
                  <c:v>3027</c:v>
                </c:pt>
                <c:pt idx="13">
                  <c:v>3031</c:v>
                </c:pt>
                <c:pt idx="14">
                  <c:v>3032.5</c:v>
                </c:pt>
                <c:pt idx="15">
                  <c:v>3034</c:v>
                </c:pt>
                <c:pt idx="16">
                  <c:v>3047.5</c:v>
                </c:pt>
                <c:pt idx="17">
                  <c:v>3049</c:v>
                </c:pt>
                <c:pt idx="18">
                  <c:v>3056</c:v>
                </c:pt>
                <c:pt idx="19">
                  <c:v>3065.5</c:v>
                </c:pt>
                <c:pt idx="20">
                  <c:v>3067</c:v>
                </c:pt>
                <c:pt idx="21">
                  <c:v>3072.5</c:v>
                </c:pt>
                <c:pt idx="22">
                  <c:v>3074</c:v>
                </c:pt>
                <c:pt idx="23">
                  <c:v>3078</c:v>
                </c:pt>
                <c:pt idx="24">
                  <c:v>3079.5</c:v>
                </c:pt>
                <c:pt idx="25">
                  <c:v>3083.5</c:v>
                </c:pt>
                <c:pt idx="26">
                  <c:v>3089</c:v>
                </c:pt>
                <c:pt idx="27">
                  <c:v>3096</c:v>
                </c:pt>
                <c:pt idx="28">
                  <c:v>3406</c:v>
                </c:pt>
                <c:pt idx="29">
                  <c:v>3417</c:v>
                </c:pt>
                <c:pt idx="30">
                  <c:v>3422.5</c:v>
                </c:pt>
                <c:pt idx="31">
                  <c:v>3442</c:v>
                </c:pt>
                <c:pt idx="32">
                  <c:v>3451.5</c:v>
                </c:pt>
                <c:pt idx="33">
                  <c:v>3464</c:v>
                </c:pt>
                <c:pt idx="34">
                  <c:v>3465.5</c:v>
                </c:pt>
                <c:pt idx="35">
                  <c:v>3468</c:v>
                </c:pt>
                <c:pt idx="36">
                  <c:v>3469.5</c:v>
                </c:pt>
                <c:pt idx="37">
                  <c:v>3471</c:v>
                </c:pt>
                <c:pt idx="38">
                  <c:v>3474</c:v>
                </c:pt>
                <c:pt idx="39">
                  <c:v>3480.5</c:v>
                </c:pt>
                <c:pt idx="40">
                  <c:v>3486</c:v>
                </c:pt>
                <c:pt idx="41">
                  <c:v>3497</c:v>
                </c:pt>
                <c:pt idx="42">
                  <c:v>3519</c:v>
                </c:pt>
                <c:pt idx="43">
                  <c:v>3522</c:v>
                </c:pt>
                <c:pt idx="44">
                  <c:v>3531.5</c:v>
                </c:pt>
                <c:pt idx="45">
                  <c:v>3537</c:v>
                </c:pt>
                <c:pt idx="46">
                  <c:v>3548</c:v>
                </c:pt>
                <c:pt idx="47">
                  <c:v>3560.5</c:v>
                </c:pt>
                <c:pt idx="48">
                  <c:v>3564.5</c:v>
                </c:pt>
                <c:pt idx="49">
                  <c:v>3566</c:v>
                </c:pt>
                <c:pt idx="50">
                  <c:v>3577</c:v>
                </c:pt>
                <c:pt idx="51">
                  <c:v>3578.5</c:v>
                </c:pt>
                <c:pt idx="52">
                  <c:v>3600.5</c:v>
                </c:pt>
                <c:pt idx="53">
                  <c:v>3606</c:v>
                </c:pt>
                <c:pt idx="54">
                  <c:v>3912</c:v>
                </c:pt>
                <c:pt idx="55">
                  <c:v>3917.5</c:v>
                </c:pt>
                <c:pt idx="56">
                  <c:v>3923</c:v>
                </c:pt>
                <c:pt idx="57">
                  <c:v>3958</c:v>
                </c:pt>
                <c:pt idx="58">
                  <c:v>3993.5</c:v>
                </c:pt>
                <c:pt idx="59">
                  <c:v>3996</c:v>
                </c:pt>
                <c:pt idx="60">
                  <c:v>3999</c:v>
                </c:pt>
                <c:pt idx="61">
                  <c:v>4001.5</c:v>
                </c:pt>
                <c:pt idx="62">
                  <c:v>4014</c:v>
                </c:pt>
                <c:pt idx="63">
                  <c:v>4015.5</c:v>
                </c:pt>
                <c:pt idx="64">
                  <c:v>4019.5</c:v>
                </c:pt>
                <c:pt idx="65">
                  <c:v>4021</c:v>
                </c:pt>
                <c:pt idx="66">
                  <c:v>4026.5</c:v>
                </c:pt>
                <c:pt idx="67">
                  <c:v>4037.5</c:v>
                </c:pt>
                <c:pt idx="68">
                  <c:v>5008</c:v>
                </c:pt>
                <c:pt idx="69">
                  <c:v>5124</c:v>
                </c:pt>
                <c:pt idx="70">
                  <c:v>5519.5</c:v>
                </c:pt>
                <c:pt idx="71">
                  <c:v>6007</c:v>
                </c:pt>
                <c:pt idx="72">
                  <c:v>6007</c:v>
                </c:pt>
                <c:pt idx="73">
                  <c:v>6007</c:v>
                </c:pt>
                <c:pt idx="74">
                  <c:v>6510.5</c:v>
                </c:pt>
                <c:pt idx="75">
                  <c:v>7459.5</c:v>
                </c:pt>
                <c:pt idx="76">
                  <c:v>7998.5</c:v>
                </c:pt>
                <c:pt idx="77">
                  <c:v>8407</c:v>
                </c:pt>
                <c:pt idx="78">
                  <c:v>8407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7">
                  <c:v>4.1940000010072254E-3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D5-4867-A36B-8372FAC0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360"/>
        <c:axId val="1"/>
      </c:scatterChart>
      <c:valAx>
        <c:axId val="83789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123825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EBAE2D-D29E-4C51-CC9A-70ECF042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E7" sqref="E7: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2.5" customHeight="1">
      <c r="A1" s="1" t="s">
        <v>37</v>
      </c>
    </row>
    <row r="2" spans="1:6" ht="12.95" customHeight="1">
      <c r="A2" t="s">
        <v>26</v>
      </c>
      <c r="B2" s="12" t="s">
        <v>34</v>
      </c>
      <c r="C2" s="3"/>
      <c r="D2" t="s">
        <v>33</v>
      </c>
    </row>
    <row r="3" spans="1:6" ht="12.95" customHeight="1" thickBot="1"/>
    <row r="4" spans="1:6" ht="12.95" customHeight="1" thickTop="1" thickBot="1">
      <c r="A4" s="26" t="s">
        <v>35</v>
      </c>
      <c r="C4" s="8">
        <v>51419.83</v>
      </c>
      <c r="D4" s="9">
        <v>0.72341</v>
      </c>
    </row>
    <row r="5" spans="1:6" ht="12.95" customHeight="1" thickTop="1">
      <c r="A5" s="11" t="s">
        <v>28</v>
      </c>
      <c r="B5" s="12"/>
      <c r="C5" s="13">
        <v>-9.5</v>
      </c>
      <c r="D5" s="12" t="s">
        <v>29</v>
      </c>
    </row>
    <row r="6" spans="1:6" ht="12.95" customHeight="1">
      <c r="A6" s="5" t="s">
        <v>4</v>
      </c>
    </row>
    <row r="7" spans="1:6" ht="12.95" customHeight="1">
      <c r="A7" t="s">
        <v>5</v>
      </c>
      <c r="C7">
        <v>53185.650999999998</v>
      </c>
      <c r="D7" s="48" t="s">
        <v>67</v>
      </c>
    </row>
    <row r="8" spans="1:6" ht="12.95" customHeight="1">
      <c r="A8" t="s">
        <v>6</v>
      </c>
      <c r="C8">
        <v>0.72340700000000002</v>
      </c>
      <c r="D8" s="48" t="s">
        <v>67</v>
      </c>
    </row>
    <row r="9" spans="1:6" ht="12.95" customHeight="1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>
      <c r="A10" s="12"/>
      <c r="B10" s="12"/>
      <c r="C10" s="4" t="s">
        <v>22</v>
      </c>
      <c r="D10" s="4" t="s">
        <v>23</v>
      </c>
      <c r="E10" s="12"/>
    </row>
    <row r="11" spans="1:6" ht="12.95" customHeight="1">
      <c r="A11" s="12" t="s">
        <v>18</v>
      </c>
      <c r="B11" s="12"/>
      <c r="C11" s="21">
        <f ca="1">INTERCEPT(INDIRECT($D$9):G992,INDIRECT($C$9):F992)</f>
        <v>1.1627258440379436E-2</v>
      </c>
      <c r="D11" s="3"/>
      <c r="E11" s="12"/>
    </row>
    <row r="12" spans="1:6" ht="12.95" customHeight="1">
      <c r="A12" s="12" t="s">
        <v>19</v>
      </c>
      <c r="B12" s="12"/>
      <c r="C12" s="21">
        <f ca="1">SLOPE(INDIRECT($D$9):G992,INDIRECT($C$9):F992)</f>
        <v>-2.9801095929709316E-6</v>
      </c>
      <c r="D12" s="3"/>
      <c r="E12" s="52" t="s">
        <v>66</v>
      </c>
      <c r="F12" s="53" t="s">
        <v>65</v>
      </c>
    </row>
    <row r="13" spans="1:6" ht="12.95" customHeight="1">
      <c r="A13" s="12" t="s">
        <v>21</v>
      </c>
      <c r="B13" s="12"/>
      <c r="C13" s="3" t="s">
        <v>16</v>
      </c>
      <c r="E13" s="50" t="s">
        <v>42</v>
      </c>
      <c r="F13" s="54">
        <v>1</v>
      </c>
    </row>
    <row r="14" spans="1:6" ht="12.95" customHeight="1">
      <c r="A14" s="12"/>
      <c r="B14" s="12"/>
      <c r="C14" s="12"/>
      <c r="E14" s="50" t="s">
        <v>30</v>
      </c>
      <c r="F14" s="55">
        <f ca="1">NOW()+15018.5+$C$5/24</f>
        <v>60600.843898148145</v>
      </c>
    </row>
    <row r="15" spans="1:6" ht="12.95" customHeight="1">
      <c r="A15" s="14" t="s">
        <v>20</v>
      </c>
      <c r="B15" s="12"/>
      <c r="C15" s="15">
        <f ca="1">(C7+C11)+(C8+C12)*INT(MAX(F21:F3533))</f>
        <v>59267.320222477094</v>
      </c>
      <c r="E15" s="50" t="s">
        <v>43</v>
      </c>
      <c r="F15" s="55">
        <f ca="1">ROUND(2*($F$14-$C$7)/$C$8,0)/2+$F$13</f>
        <v>10251.5</v>
      </c>
    </row>
    <row r="16" spans="1:6" ht="12.95" customHeight="1">
      <c r="A16" s="17" t="s">
        <v>7</v>
      </c>
      <c r="B16" s="12"/>
      <c r="C16" s="18">
        <f ca="1">+C8+C12</f>
        <v>0.72340401989040704</v>
      </c>
      <c r="E16" s="50" t="s">
        <v>31</v>
      </c>
      <c r="F16" s="55">
        <f ca="1">ROUND(2*($F$14-$C$15)/$C$16,0)/2+$F$13</f>
        <v>1844.5</v>
      </c>
    </row>
    <row r="17" spans="1:21" ht="12.95" customHeight="1" thickBot="1">
      <c r="A17" s="16" t="s">
        <v>27</v>
      </c>
      <c r="B17" s="12"/>
      <c r="C17" s="12">
        <f>COUNT(C21:C2191)</f>
        <v>79</v>
      </c>
      <c r="E17" s="50" t="s">
        <v>63</v>
      </c>
      <c r="F17" s="56">
        <f ca="1">+$C$15+$C$16*$F$16-15018.5-$C$5/24</f>
        <v>45583.534770498285</v>
      </c>
    </row>
    <row r="18" spans="1:21" ht="12.95" customHeight="1" thickTop="1" thickBot="1">
      <c r="A18" s="17" t="s">
        <v>8</v>
      </c>
      <c r="B18" s="12"/>
      <c r="C18" s="20">
        <f ca="1">+C15</f>
        <v>59267.320222477094</v>
      </c>
      <c r="D18" s="49">
        <f ca="1">+C16</f>
        <v>0.72340401989040704</v>
      </c>
      <c r="E18" s="51" t="s">
        <v>64</v>
      </c>
      <c r="F18" s="57">
        <f ca="1">+($C$15+$C$16*$F$16)-($C$16/2)-15018.5-$C$5/24</f>
        <v>45583.173068488337</v>
      </c>
    </row>
    <row r="19" spans="1:21" ht="12.95" customHeight="1" thickTop="1">
      <c r="E19" s="16"/>
      <c r="F19" s="19"/>
    </row>
    <row r="20" spans="1:21" ht="12.95" customHeight="1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53</v>
      </c>
      <c r="J20" s="7" t="s">
        <v>69</v>
      </c>
      <c r="K20" s="7" t="s">
        <v>54</v>
      </c>
      <c r="L20" s="7" t="s">
        <v>62</v>
      </c>
      <c r="M20" s="7" t="s">
        <v>55</v>
      </c>
      <c r="N20" s="7" t="s">
        <v>56</v>
      </c>
      <c r="O20" s="7" t="s">
        <v>25</v>
      </c>
      <c r="P20" s="6" t="s">
        <v>24</v>
      </c>
      <c r="Q20" s="4" t="s">
        <v>17</v>
      </c>
      <c r="U20" s="32" t="s">
        <v>47</v>
      </c>
    </row>
    <row r="21" spans="1:21" ht="12.95" customHeight="1">
      <c r="A21" s="27" t="s">
        <v>36</v>
      </c>
      <c r="C21" s="10">
        <v>51419.83</v>
      </c>
      <c r="D21" s="10" t="s">
        <v>16</v>
      </c>
      <c r="E21">
        <f>+(C21-C$7)/C$8</f>
        <v>-2440.9785915812208</v>
      </c>
      <c r="F21">
        <f>ROUND(2*E21,0)/2</f>
        <v>-2441</v>
      </c>
      <c r="G21">
        <f>+C21-(C$7+F21*C$8)</f>
        <v>1.5487000004213769E-2</v>
      </c>
      <c r="K21">
        <f>+G21</f>
        <v>1.5487000004213769E-2</v>
      </c>
      <c r="O21">
        <f ca="1">+C$11+C$12*$F21</f>
        <v>1.8901705956821481E-2</v>
      </c>
      <c r="Q21" s="2">
        <f>+C21-15018.5</f>
        <v>36401.33</v>
      </c>
    </row>
    <row r="22" spans="1:21" ht="12.95" customHeight="1">
      <c r="A22" s="58" t="s">
        <v>68</v>
      </c>
      <c r="B22" s="59" t="s">
        <v>39</v>
      </c>
      <c r="C22" s="60">
        <v>53902.548299999908</v>
      </c>
      <c r="D22" s="61">
        <v>5.0000000000000001E-4</v>
      </c>
      <c r="E22">
        <f>+(C22-C$7)/C$8</f>
        <v>991.00133120070666</v>
      </c>
      <c r="F22">
        <f>ROUND(2*E22,0)/2</f>
        <v>991</v>
      </c>
      <c r="G22">
        <f>+C22-(C$7+F22*C$8)</f>
        <v>9.629999112803489E-4</v>
      </c>
      <c r="J22">
        <f>+G22</f>
        <v>9.629999112803489E-4</v>
      </c>
      <c r="O22">
        <f ca="1">+C$11+C$12*$F22</f>
        <v>8.6739698337452431E-3</v>
      </c>
      <c r="Q22" s="2">
        <f>+C22-15018.5</f>
        <v>38884.048299999908</v>
      </c>
    </row>
    <row r="23" spans="1:21" ht="12.95" customHeight="1">
      <c r="A23" s="58" t="s">
        <v>68</v>
      </c>
      <c r="B23" s="59" t="s">
        <v>39</v>
      </c>
      <c r="C23" s="60">
        <v>53923.527100000065</v>
      </c>
      <c r="D23" s="61">
        <v>2.9999999999999997E-4</v>
      </c>
      <c r="E23">
        <f>+(C23-C$7)/C$8</f>
        <v>1020.0013270538808</v>
      </c>
      <c r="F23">
        <f>ROUND(2*E23,0)/2</f>
        <v>1020</v>
      </c>
      <c r="G23">
        <f>+C23-(C$7+F23*C$8)</f>
        <v>9.6000007033580914E-4</v>
      </c>
      <c r="J23">
        <f>+G23</f>
        <v>9.6000007033580914E-4</v>
      </c>
      <c r="O23">
        <f ca="1">+C$11+C$12*$F23</f>
        <v>8.5875466555490852E-3</v>
      </c>
      <c r="Q23" s="2">
        <f>+C23-15018.5</f>
        <v>38905.027100000065</v>
      </c>
    </row>
    <row r="24" spans="1:21" ht="12.95" customHeight="1">
      <c r="A24" s="28" t="s">
        <v>38</v>
      </c>
      <c r="B24" s="29" t="s">
        <v>39</v>
      </c>
      <c r="C24" s="28">
        <v>54955.8292</v>
      </c>
      <c r="D24" s="28">
        <v>1E-3</v>
      </c>
      <c r="E24">
        <f>+(C24-C$7)/C$8</f>
        <v>2447.0017569639249</v>
      </c>
      <c r="F24">
        <f>ROUND(2*E24,0)/2</f>
        <v>2447</v>
      </c>
      <c r="G24">
        <f>+C24-(C$7+F24*C$8)</f>
        <v>1.2710000009974465E-3</v>
      </c>
      <c r="K24">
        <f>+G24</f>
        <v>1.2710000009974465E-3</v>
      </c>
      <c r="O24">
        <f ca="1">+C$11+C$12*$F24</f>
        <v>4.3349302663795658E-3</v>
      </c>
      <c r="Q24" s="2">
        <f>+C24-15018.5</f>
        <v>39937.3292</v>
      </c>
    </row>
    <row r="25" spans="1:21" ht="12.95" customHeight="1">
      <c r="A25" s="28" t="s">
        <v>40</v>
      </c>
      <c r="B25" s="29" t="s">
        <v>41</v>
      </c>
      <c r="C25" s="28">
        <v>55283.893400000001</v>
      </c>
      <c r="D25" s="28">
        <v>5.9999999999999995E-4</v>
      </c>
      <c r="E25">
        <f>+(C25-C$7)/C$8</f>
        <v>2900.5005481008652</v>
      </c>
      <c r="F25">
        <f>ROUND(2*E25,0)/2</f>
        <v>2900.5</v>
      </c>
      <c r="G25">
        <f>+C25-(C$7+F25*C$8)</f>
        <v>3.9649999962421134E-4</v>
      </c>
      <c r="K25">
        <f>+G25</f>
        <v>3.9649999962421134E-4</v>
      </c>
      <c r="O25">
        <f ca="1">+C$11+C$12*$F25</f>
        <v>2.9834505659672491E-3</v>
      </c>
      <c r="Q25" s="2">
        <f>+C25-15018.5</f>
        <v>40265.393400000001</v>
      </c>
    </row>
    <row r="26" spans="1:21" ht="12.95" customHeight="1">
      <c r="A26" s="58" t="s">
        <v>68</v>
      </c>
      <c r="B26" s="59" t="s">
        <v>41</v>
      </c>
      <c r="C26" s="60">
        <v>55337.425400000066</v>
      </c>
      <c r="D26" s="61">
        <v>1.6000000000000001E-3</v>
      </c>
      <c r="E26">
        <f>+(C26-C$7)/C$8</f>
        <v>2974.5003849839268</v>
      </c>
      <c r="F26">
        <f>ROUND(2*E26,0)/2</f>
        <v>2974.5</v>
      </c>
      <c r="G26">
        <f>+C26-(C$7+F26*C$8)</f>
        <v>2.7850006881635636E-4</v>
      </c>
      <c r="J26">
        <f>+G26</f>
        <v>2.7850006881635636E-4</v>
      </c>
      <c r="O26">
        <f ca="1">+C$11+C$12*$F26</f>
        <v>2.7629224560873997E-3</v>
      </c>
      <c r="Q26" s="2">
        <f>+C26-15018.5</f>
        <v>40318.925400000066</v>
      </c>
    </row>
    <row r="27" spans="1:21" ht="12.95" customHeight="1">
      <c r="A27" s="58" t="s">
        <v>68</v>
      </c>
      <c r="B27" s="59" t="s">
        <v>39</v>
      </c>
      <c r="C27" s="60">
        <v>55338.510600000154</v>
      </c>
      <c r="D27" s="61">
        <v>2.9999999999999997E-4</v>
      </c>
      <c r="E27">
        <f>+(C27-C$7)/C$8</f>
        <v>2976.0005087041682</v>
      </c>
      <c r="F27">
        <f>ROUND(2*E27,0)/2</f>
        <v>2976</v>
      </c>
      <c r="G27">
        <f>+C27-(C$7+F27*C$8)</f>
        <v>3.6800015368498862E-4</v>
      </c>
      <c r="J27">
        <f>+G27</f>
        <v>3.6800015368498862E-4</v>
      </c>
      <c r="O27">
        <f ca="1">+C$11+C$12*$F27</f>
        <v>2.7584522916979434E-3</v>
      </c>
      <c r="Q27" s="2">
        <f>+C27-15018.5</f>
        <v>40320.010600000154</v>
      </c>
    </row>
    <row r="28" spans="1:21" ht="12.95" customHeight="1">
      <c r="A28" s="58" t="s">
        <v>68</v>
      </c>
      <c r="B28" s="59" t="s">
        <v>39</v>
      </c>
      <c r="C28" s="60">
        <v>55341.403899999801</v>
      </c>
      <c r="D28" s="61">
        <v>1.5E-3</v>
      </c>
      <c r="E28">
        <f>+(C28-C$7)/C$8</f>
        <v>2980.0000552936353</v>
      </c>
      <c r="F28">
        <f>ROUND(2*E28,0)/2</f>
        <v>2980</v>
      </c>
      <c r="G28">
        <f>+C28-(C$7+F28*C$8)</f>
        <v>3.9999802538659424E-5</v>
      </c>
      <c r="J28">
        <f>+G28</f>
        <v>3.9999802538659424E-5</v>
      </c>
      <c r="O28">
        <f ca="1">+C$11+C$12*$F28</f>
        <v>2.7465318533260591E-3</v>
      </c>
      <c r="Q28" s="2">
        <f>+C28-15018.5</f>
        <v>40322.903899999801</v>
      </c>
    </row>
    <row r="29" spans="1:21" ht="12.95" customHeight="1">
      <c r="A29" s="58" t="s">
        <v>68</v>
      </c>
      <c r="B29" s="59" t="s">
        <v>41</v>
      </c>
      <c r="C29" s="60">
        <v>55353.341299999971</v>
      </c>
      <c r="D29" s="61">
        <v>8.0000000000000004E-4</v>
      </c>
      <c r="E29">
        <f>+(C29-C$7)/C$8</f>
        <v>2996.5016926847165</v>
      </c>
      <c r="F29">
        <f>ROUND(2*E29,0)/2</f>
        <v>2996.5</v>
      </c>
      <c r="G29">
        <f>+C29-(C$7+F29*C$8)</f>
        <v>1.2244999743415974E-3</v>
      </c>
      <c r="J29">
        <f>+G29</f>
        <v>1.2244999743415974E-3</v>
      </c>
      <c r="O29">
        <f ca="1">+C$11+C$12*$F29</f>
        <v>2.6973600450420389E-3</v>
      </c>
      <c r="Q29" s="2">
        <f>+C29-15018.5</f>
        <v>40334.841299999971</v>
      </c>
    </row>
    <row r="30" spans="1:21" ht="12.95" customHeight="1">
      <c r="A30" s="58" t="s">
        <v>68</v>
      </c>
      <c r="B30" s="59" t="s">
        <v>39</v>
      </c>
      <c r="C30" s="60">
        <v>55359.488599999808</v>
      </c>
      <c r="D30" s="61">
        <v>2.9999999999999997E-4</v>
      </c>
      <c r="E30">
        <f>+(C30-C$7)/C$8</f>
        <v>3004.9993986784889</v>
      </c>
      <c r="F30">
        <f>ROUND(2*E30,0)/2</f>
        <v>3005</v>
      </c>
      <c r="G30">
        <f>+C30-(C$7+F30*C$8)</f>
        <v>-4.3500019091879949E-4</v>
      </c>
      <c r="J30">
        <f>+G30</f>
        <v>-4.3500019091879949E-4</v>
      </c>
      <c r="O30">
        <f ca="1">+C$11+C$12*$F30</f>
        <v>2.6720291135017872E-3</v>
      </c>
      <c r="Q30" s="2">
        <f>+C30-15018.5</f>
        <v>40340.988599999808</v>
      </c>
    </row>
    <row r="31" spans="1:21" ht="12.95" customHeight="1">
      <c r="A31" s="58" t="s">
        <v>68</v>
      </c>
      <c r="B31" s="59" t="s">
        <v>39</v>
      </c>
      <c r="C31" s="60">
        <v>55367.446200000122</v>
      </c>
      <c r="D31" s="61">
        <v>2.0000000000000001E-4</v>
      </c>
      <c r="E31">
        <f>+(C31-C$7)/C$8</f>
        <v>3015.9995687076903</v>
      </c>
      <c r="F31">
        <f>ROUND(2*E31,0)/2</f>
        <v>3016</v>
      </c>
      <c r="G31">
        <f>+C31-(C$7+F31*C$8)</f>
        <v>-3.1199987279251218E-4</v>
      </c>
      <c r="J31">
        <f>+G31</f>
        <v>-3.1199987279251218E-4</v>
      </c>
      <c r="O31">
        <f ca="1">+C$11+C$12*$F31</f>
        <v>2.6392479079791059E-3</v>
      </c>
      <c r="Q31" s="2">
        <f>+C31-15018.5</f>
        <v>40348.946200000122</v>
      </c>
    </row>
    <row r="32" spans="1:21" ht="12.95" customHeight="1">
      <c r="A32" s="58" t="s">
        <v>68</v>
      </c>
      <c r="B32" s="59" t="s">
        <v>41</v>
      </c>
      <c r="C32" s="60">
        <v>55368.531299999915</v>
      </c>
      <c r="D32" s="61">
        <v>2E-3</v>
      </c>
      <c r="E32">
        <f>+(C32-C$7)/C$8</f>
        <v>3017.4995541927533</v>
      </c>
      <c r="F32">
        <f>ROUND(2*E32,0)/2</f>
        <v>3017.5</v>
      </c>
      <c r="G32">
        <f>+C32-(C$7+F32*C$8)</f>
        <v>-3.2250008371192962E-4</v>
      </c>
      <c r="J32">
        <f>+G32</f>
        <v>-3.2250008371192962E-4</v>
      </c>
      <c r="O32">
        <f ca="1">+C$11+C$12*$F32</f>
        <v>2.6347777435896495E-3</v>
      </c>
      <c r="Q32" s="2">
        <f>+C32-15018.5</f>
        <v>40350.031299999915</v>
      </c>
    </row>
    <row r="33" spans="1:17" ht="12.95" customHeight="1">
      <c r="A33" s="58" t="s">
        <v>68</v>
      </c>
      <c r="B33" s="59" t="s">
        <v>39</v>
      </c>
      <c r="C33" s="60">
        <v>55375.404300000053</v>
      </c>
      <c r="D33" s="61">
        <v>2.0000000000000001E-4</v>
      </c>
      <c r="E33">
        <f>+(C33-C$7)/C$8</f>
        <v>3027.0004299102093</v>
      </c>
      <c r="F33">
        <f>ROUND(2*E33,0)/2</f>
        <v>3027</v>
      </c>
      <c r="G33">
        <f>+C33-(C$7+F33*C$8)</f>
        <v>3.1100005435291678E-4</v>
      </c>
      <c r="J33">
        <f>+G33</f>
        <v>3.1100005435291678E-4</v>
      </c>
      <c r="O33">
        <f ca="1">+C$11+C$12*$F33</f>
        <v>2.6064667024564264E-3</v>
      </c>
      <c r="Q33" s="2">
        <f>+C33-15018.5</f>
        <v>40356.904300000053</v>
      </c>
    </row>
    <row r="34" spans="1:17" ht="12.95" customHeight="1">
      <c r="A34" s="58" t="s">
        <v>68</v>
      </c>
      <c r="B34" s="59" t="s">
        <v>39</v>
      </c>
      <c r="C34" s="60">
        <v>55378.297799999826</v>
      </c>
      <c r="D34" s="61">
        <v>2.9999999999999997E-4</v>
      </c>
      <c r="E34">
        <f>+(C34-C$7)/C$8</f>
        <v>3031.0002529693902</v>
      </c>
      <c r="F34">
        <f>ROUND(2*E34,0)/2</f>
        <v>3031</v>
      </c>
      <c r="G34">
        <f>+C34-(C$7+F34*C$8)</f>
        <v>1.8299982912139967E-4</v>
      </c>
      <c r="J34">
        <f>+G34</f>
        <v>1.8299982912139967E-4</v>
      </c>
      <c r="O34">
        <f ca="1">+C$11+C$12*$F34</f>
        <v>2.5945462640845421E-3</v>
      </c>
      <c r="Q34" s="2">
        <f>+C34-15018.5</f>
        <v>40359.797799999826</v>
      </c>
    </row>
    <row r="35" spans="1:17" ht="12.95" customHeight="1">
      <c r="A35" s="58" t="s">
        <v>68</v>
      </c>
      <c r="B35" s="59" t="s">
        <v>41</v>
      </c>
      <c r="C35" s="60">
        <v>55379.384000000078</v>
      </c>
      <c r="D35" s="61">
        <v>6.9999999999999999E-4</v>
      </c>
      <c r="E35">
        <f>+(C35-C$7)/C$8</f>
        <v>3032.5017590375546</v>
      </c>
      <c r="F35">
        <f>ROUND(2*E35,0)/2</f>
        <v>3032.5</v>
      </c>
      <c r="G35">
        <f>+C35-(C$7+F35*C$8)</f>
        <v>1.2725000779028051E-3</v>
      </c>
      <c r="J35">
        <f>+G35</f>
        <v>1.2725000779028051E-3</v>
      </c>
      <c r="O35">
        <f ca="1">+C$11+C$12*$F35</f>
        <v>2.5900760996950857E-3</v>
      </c>
      <c r="Q35" s="2">
        <f>+C35-15018.5</f>
        <v>40360.884000000078</v>
      </c>
    </row>
    <row r="36" spans="1:17" ht="12.95" customHeight="1">
      <c r="A36" s="58" t="s">
        <v>68</v>
      </c>
      <c r="B36" s="59" t="s">
        <v>39</v>
      </c>
      <c r="C36" s="60">
        <v>55380.468499999959</v>
      </c>
      <c r="D36" s="61">
        <v>5.0000000000000001E-4</v>
      </c>
      <c r="E36">
        <f>+(C36-C$7)/C$8</f>
        <v>3034.0009151141212</v>
      </c>
      <c r="F36">
        <f>ROUND(2*E36,0)/2</f>
        <v>3034</v>
      </c>
      <c r="G36">
        <f>+C36-(C$7+F36*C$8)</f>
        <v>6.6199996217619628E-4</v>
      </c>
      <c r="J36">
        <f>+G36</f>
        <v>6.6199996217619628E-4</v>
      </c>
      <c r="O36">
        <f ca="1">+C$11+C$12*$F36</f>
        <v>2.5856059353056293E-3</v>
      </c>
      <c r="Q36" s="2">
        <f>+C36-15018.5</f>
        <v>40361.968499999959</v>
      </c>
    </row>
    <row r="37" spans="1:17" ht="12.95" customHeight="1">
      <c r="A37" s="58" t="s">
        <v>68</v>
      </c>
      <c r="B37" s="59" t="s">
        <v>41</v>
      </c>
      <c r="C37" s="60">
        <v>55390.2322999998</v>
      </c>
      <c r="D37" s="61">
        <v>1.5E-3</v>
      </c>
      <c r="E37">
        <f>+(C37-C$7)/C$8</f>
        <v>3047.4978815518807</v>
      </c>
      <c r="F37">
        <f>ROUND(2*E37,0)/2</f>
        <v>3047.5</v>
      </c>
      <c r="G37">
        <f>+C37-(C$7+F37*C$8)</f>
        <v>-1.5325002023018897E-3</v>
      </c>
      <c r="J37">
        <f>+G37</f>
        <v>-1.5325002023018897E-3</v>
      </c>
      <c r="O37">
        <f ca="1">+C$11+C$12*$F37</f>
        <v>2.5453744558005219E-3</v>
      </c>
      <c r="Q37" s="2">
        <f>+C37-15018.5</f>
        <v>40371.7322999998</v>
      </c>
    </row>
    <row r="38" spans="1:17" ht="12.95" customHeight="1">
      <c r="A38" s="58" t="s">
        <v>68</v>
      </c>
      <c r="B38" s="59" t="s">
        <v>39</v>
      </c>
      <c r="C38" s="60">
        <v>55391.319600000046</v>
      </c>
      <c r="D38" s="61">
        <v>2.0000000000000001E-4</v>
      </c>
      <c r="E38">
        <f>+(C38-C$7)/C$8</f>
        <v>3049.0009082025031</v>
      </c>
      <c r="F38">
        <f>ROUND(2*E38,0)/2</f>
        <v>3049</v>
      </c>
      <c r="G38">
        <f>+C38-(C$7+F38*C$8)</f>
        <v>6.5700004779500887E-4</v>
      </c>
      <c r="J38">
        <f>+G38</f>
        <v>6.5700004779500887E-4</v>
      </c>
      <c r="O38">
        <f ca="1">+C$11+C$12*$F38</f>
        <v>2.5409042914110655E-3</v>
      </c>
      <c r="Q38" s="2">
        <f>+C38-15018.5</f>
        <v>40372.819600000046</v>
      </c>
    </row>
    <row r="39" spans="1:17" ht="12.95" customHeight="1">
      <c r="A39" s="58" t="s">
        <v>68</v>
      </c>
      <c r="B39" s="59" t="s">
        <v>39</v>
      </c>
      <c r="C39" s="60">
        <v>55396.382600000128</v>
      </c>
      <c r="D39" s="61">
        <v>1.1999999999999999E-3</v>
      </c>
      <c r="E39">
        <f>+(C39-C$7)/C$8</f>
        <v>3055.9997345894221</v>
      </c>
      <c r="F39">
        <f>ROUND(2*E39,0)/2</f>
        <v>3056</v>
      </c>
      <c r="G39">
        <f>+C39-(C$7+F39*C$8)</f>
        <v>-1.9199986854800954E-4</v>
      </c>
      <c r="J39">
        <f>+G39</f>
        <v>-1.9199986854800954E-4</v>
      </c>
      <c r="O39">
        <f ca="1">+C$11+C$12*$F39</f>
        <v>2.5200435242602685E-3</v>
      </c>
      <c r="Q39" s="2">
        <f>+C39-15018.5</f>
        <v>40377.882600000128</v>
      </c>
    </row>
    <row r="40" spans="1:17" ht="12.95" customHeight="1">
      <c r="A40" s="58" t="s">
        <v>68</v>
      </c>
      <c r="B40" s="59" t="s">
        <v>41</v>
      </c>
      <c r="C40" s="60">
        <v>55403.25549999997</v>
      </c>
      <c r="D40" s="61">
        <v>1E-3</v>
      </c>
      <c r="E40">
        <f>+(C40-C$7)/C$8</f>
        <v>3065.5004720716997</v>
      </c>
      <c r="F40">
        <f>ROUND(2*E40,0)/2</f>
        <v>3065.5</v>
      </c>
      <c r="G40">
        <f>+C40-(C$7+F40*C$8)</f>
        <v>3.4149997372878715E-4</v>
      </c>
      <c r="J40">
        <f>+G40</f>
        <v>3.4149997372878715E-4</v>
      </c>
      <c r="O40">
        <f ca="1">+C$11+C$12*$F40</f>
        <v>2.4917324831270453E-3</v>
      </c>
      <c r="Q40" s="2">
        <f>+C40-15018.5</f>
        <v>40384.75549999997</v>
      </c>
    </row>
    <row r="41" spans="1:17">
      <c r="A41" s="58" t="s">
        <v>68</v>
      </c>
      <c r="B41" s="59" t="s">
        <v>39</v>
      </c>
      <c r="C41" s="60">
        <v>55404.340799999889</v>
      </c>
      <c r="D41" s="61">
        <v>4.0000000000000002E-4</v>
      </c>
      <c r="E41">
        <f>+(C41-C$7)/C$8</f>
        <v>3067.000734026476</v>
      </c>
      <c r="F41">
        <f>ROUND(2*E41,0)/2</f>
        <v>3067</v>
      </c>
      <c r="G41">
        <f>+C41-(C$7+F41*C$8)</f>
        <v>5.309998887241818E-4</v>
      </c>
      <c r="J41">
        <f>+G41</f>
        <v>5.309998887241818E-4</v>
      </c>
      <c r="O41">
        <f ca="1">+C$11+C$12*$F41</f>
        <v>2.4872623187375889E-3</v>
      </c>
      <c r="Q41" s="2">
        <f>+C41-15018.5</f>
        <v>40385.840799999889</v>
      </c>
    </row>
    <row r="42" spans="1:17">
      <c r="A42" s="58" t="s">
        <v>68</v>
      </c>
      <c r="B42" s="59" t="s">
        <v>41</v>
      </c>
      <c r="C42" s="60">
        <v>55408.32200000016</v>
      </c>
      <c r="D42" s="61">
        <v>8.9999999999999998E-4</v>
      </c>
      <c r="E42">
        <f>+(C42-C$7)/C$8</f>
        <v>3072.5041366757055</v>
      </c>
      <c r="F42">
        <f>ROUND(2*E42,0)/2</f>
        <v>3072.5</v>
      </c>
      <c r="G42">
        <f>+C42-(C$7+F42*C$8)</f>
        <v>2.9925001654191874E-3</v>
      </c>
      <c r="J42">
        <f>+G42</f>
        <v>2.9925001654191874E-3</v>
      </c>
      <c r="O42">
        <f ca="1">+C$11+C$12*$F42</f>
        <v>2.4708717159762483E-3</v>
      </c>
      <c r="Q42" s="2">
        <f>+C42-15018.5</f>
        <v>40389.82200000016</v>
      </c>
    </row>
    <row r="43" spans="1:17">
      <c r="A43" s="58" t="s">
        <v>68</v>
      </c>
      <c r="B43" s="59" t="s">
        <v>39</v>
      </c>
      <c r="C43" s="60">
        <v>55409.404899999965</v>
      </c>
      <c r="D43" s="61">
        <v>5.0000000000000001E-4</v>
      </c>
      <c r="E43">
        <f>+(C43-C$7)/C$8</f>
        <v>3074.0010809958526</v>
      </c>
      <c r="F43">
        <f>ROUND(2*E43,0)/2</f>
        <v>3074</v>
      </c>
      <c r="G43">
        <f>+C43-(C$7+F43*C$8)</f>
        <v>7.8199996642069891E-4</v>
      </c>
      <c r="J43">
        <f>+G43</f>
        <v>7.8199996642069891E-4</v>
      </c>
      <c r="O43">
        <f ca="1">+C$11+C$12*$F43</f>
        <v>2.4664015515867919E-3</v>
      </c>
      <c r="Q43" s="2">
        <f>+C43-15018.5</f>
        <v>40390.904899999965</v>
      </c>
    </row>
    <row r="44" spans="1:17">
      <c r="A44" s="58" t="s">
        <v>68</v>
      </c>
      <c r="B44" s="59" t="s">
        <v>39</v>
      </c>
      <c r="C44" s="60">
        <v>55412.298500000034</v>
      </c>
      <c r="D44" s="61">
        <v>2.0000000000000001E-4</v>
      </c>
      <c r="E44">
        <f>+(C44-C$7)/C$8</f>
        <v>3078.0010422902119</v>
      </c>
      <c r="F44">
        <f>ROUND(2*E44,0)/2</f>
        <v>3078</v>
      </c>
      <c r="G44">
        <f>+C44-(C$7+F44*C$8)</f>
        <v>7.540000369772315E-4</v>
      </c>
      <c r="J44">
        <f>+G44</f>
        <v>7.540000369772315E-4</v>
      </c>
      <c r="O44">
        <f ca="1">+C$11+C$12*$F44</f>
        <v>2.4544811132149076E-3</v>
      </c>
      <c r="Q44" s="2">
        <f>+C44-15018.5</f>
        <v>40393.798500000034</v>
      </c>
    </row>
    <row r="45" spans="1:17">
      <c r="A45" s="58" t="s">
        <v>68</v>
      </c>
      <c r="B45" s="59" t="s">
        <v>41</v>
      </c>
      <c r="C45" s="60">
        <v>55413.385799999814</v>
      </c>
      <c r="D45" s="61">
        <v>1.2999999999999999E-3</v>
      </c>
      <c r="E45">
        <f>+(C45-C$7)/C$8</f>
        <v>3079.5040689401903</v>
      </c>
      <c r="F45">
        <f>ROUND(2*E45,0)/2</f>
        <v>3079.5</v>
      </c>
      <c r="G45">
        <f>+C45-(C$7+F45*C$8)</f>
        <v>2.9434998141368851E-3</v>
      </c>
      <c r="J45">
        <f>+G45</f>
        <v>2.9434998141368851E-3</v>
      </c>
      <c r="O45">
        <f ca="1">+C$11+C$12*$F45</f>
        <v>2.4500109488254512E-3</v>
      </c>
      <c r="Q45" s="2">
        <f>+C45-15018.5</f>
        <v>40394.885799999814</v>
      </c>
    </row>
    <row r="46" spans="1:17">
      <c r="A46" s="58" t="s">
        <v>68</v>
      </c>
      <c r="B46" s="59" t="s">
        <v>41</v>
      </c>
      <c r="C46" s="60">
        <v>55416.276899999939</v>
      </c>
      <c r="D46" s="61">
        <v>1E-3</v>
      </c>
      <c r="E46">
        <f>+(C46-C$7)/C$8</f>
        <v>3083.500574365386</v>
      </c>
      <c r="F46">
        <f>ROUND(2*E46,0)/2</f>
        <v>3083.5</v>
      </c>
      <c r="G46">
        <f>+C46-(C$7+F46*C$8)</f>
        <v>4.1549994057277218E-4</v>
      </c>
      <c r="J46">
        <f>+G46</f>
        <v>4.1549994057277218E-4</v>
      </c>
      <c r="O46">
        <f ca="1">+C$11+C$12*$F46</f>
        <v>2.4380905104535687E-3</v>
      </c>
      <c r="Q46" s="2">
        <f>+C46-15018.5</f>
        <v>40397.776899999939</v>
      </c>
    </row>
    <row r="47" spans="1:17">
      <c r="A47" s="58" t="s">
        <v>68</v>
      </c>
      <c r="B47" s="59" t="s">
        <v>39</v>
      </c>
      <c r="C47" s="60">
        <v>55420.25540000014</v>
      </c>
      <c r="D47" s="61">
        <v>2.0000000000000001E-4</v>
      </c>
      <c r="E47">
        <f>+(C47-C$7)/C$8</f>
        <v>3089.0002446757385</v>
      </c>
      <c r="F47">
        <f>ROUND(2*E47,0)/2</f>
        <v>3089</v>
      </c>
      <c r="G47">
        <f>+C47-(C$7+F47*C$8)</f>
        <v>1.7700013995636255E-4</v>
      </c>
      <c r="J47">
        <f>+G47</f>
        <v>1.7700013995636255E-4</v>
      </c>
      <c r="O47">
        <f ca="1">+C$11+C$12*$F47</f>
        <v>2.4216999076922281E-3</v>
      </c>
      <c r="Q47" s="2">
        <f>+C47-15018.5</f>
        <v>40401.75540000014</v>
      </c>
    </row>
    <row r="48" spans="1:17">
      <c r="A48" s="58" t="s">
        <v>68</v>
      </c>
      <c r="B48" s="59" t="s">
        <v>39</v>
      </c>
      <c r="C48" s="60">
        <v>55425.31930000009</v>
      </c>
      <c r="D48" s="61">
        <v>2.9999999999999997E-4</v>
      </c>
      <c r="E48">
        <f>+(C48-C$7)/C$8</f>
        <v>3096.0003151754022</v>
      </c>
      <c r="F48">
        <f>ROUND(2*E48,0)/2</f>
        <v>3096</v>
      </c>
      <c r="G48">
        <f>+C48-(C$7+F48*C$8)</f>
        <v>2.2800009173806757E-4</v>
      </c>
      <c r="J48">
        <f>+G48</f>
        <v>2.2800009173806757E-4</v>
      </c>
      <c r="O48">
        <f ca="1">+C$11+C$12*$F48</f>
        <v>2.400839140541431E-3</v>
      </c>
      <c r="Q48" s="2">
        <f>+C48-15018.5</f>
        <v>40406.81930000009</v>
      </c>
    </row>
    <row r="49" spans="1:17">
      <c r="A49" s="58" t="s">
        <v>68</v>
      </c>
      <c r="B49" s="59" t="s">
        <v>39</v>
      </c>
      <c r="C49" s="60">
        <v>55649.57750000013</v>
      </c>
      <c r="D49" s="61">
        <v>4.0000000000000002E-4</v>
      </c>
      <c r="E49">
        <f>+(C49-C$7)/C$8</f>
        <v>3406.0031213412813</v>
      </c>
      <c r="F49">
        <f>ROUND(2*E49,0)/2</f>
        <v>3406</v>
      </c>
      <c r="G49">
        <f>+C49-(C$7+F49*C$8)</f>
        <v>2.2580001314054243E-3</v>
      </c>
      <c r="J49">
        <f>+G49</f>
        <v>2.2580001314054243E-3</v>
      </c>
      <c r="O49">
        <f ca="1">+C$11+C$12*$F49</f>
        <v>1.477005166720443E-3</v>
      </c>
      <c r="Q49" s="2">
        <f>+C49-15018.5</f>
        <v>40631.07750000013</v>
      </c>
    </row>
    <row r="50" spans="1:17">
      <c r="A50" s="58" t="s">
        <v>68</v>
      </c>
      <c r="B50" s="59" t="s">
        <v>39</v>
      </c>
      <c r="C50" s="60">
        <v>55657.535000000149</v>
      </c>
      <c r="D50" s="61">
        <v>2.9999999999999997E-4</v>
      </c>
      <c r="E50">
        <f>+(C50-C$7)/C$8</f>
        <v>3417.0031531353043</v>
      </c>
      <c r="F50">
        <f>ROUND(2*E50,0)/2</f>
        <v>3417</v>
      </c>
      <c r="G50">
        <f>+C50-(C$7+F50*C$8)</f>
        <v>2.2810001537436619E-3</v>
      </c>
      <c r="J50">
        <f>+G50</f>
        <v>2.2810001537436619E-3</v>
      </c>
      <c r="O50">
        <f ca="1">+C$11+C$12*$F50</f>
        <v>1.4442239611977634E-3</v>
      </c>
      <c r="Q50" s="2">
        <f>+C50-15018.5</f>
        <v>40639.035000000149</v>
      </c>
    </row>
    <row r="51" spans="1:17">
      <c r="A51" s="58" t="s">
        <v>68</v>
      </c>
      <c r="B51" s="59" t="s">
        <v>41</v>
      </c>
      <c r="C51" s="60">
        <v>55661.515199999791</v>
      </c>
      <c r="D51" s="61">
        <v>1.4E-3</v>
      </c>
      <c r="E51">
        <f>+(C51-C$7)/C$8</f>
        <v>3422.5051734359668</v>
      </c>
      <c r="F51">
        <f>ROUND(2*E51,0)/2</f>
        <v>3422.5</v>
      </c>
      <c r="G51">
        <f>+C51-(C$7+F51*C$8)</f>
        <v>3.7424997935886495E-3</v>
      </c>
      <c r="J51">
        <f>+G51</f>
        <v>3.7424997935886495E-3</v>
      </c>
      <c r="O51">
        <f ca="1">+C$11+C$12*$F51</f>
        <v>1.4278333584364228E-3</v>
      </c>
      <c r="Q51" s="2">
        <f>+C51-15018.5</f>
        <v>40643.015199999791</v>
      </c>
    </row>
    <row r="52" spans="1:17">
      <c r="A52" s="58" t="s">
        <v>68</v>
      </c>
      <c r="B52" s="59" t="s">
        <v>39</v>
      </c>
      <c r="C52" s="60">
        <v>55675.61950000003</v>
      </c>
      <c r="D52" s="61">
        <v>2.0000000000000001E-4</v>
      </c>
      <c r="E52">
        <f>+(C52-C$7)/C$8</f>
        <v>3442.0022200504441</v>
      </c>
      <c r="F52">
        <f>ROUND(2*E52,0)/2</f>
        <v>3442</v>
      </c>
      <c r="G52">
        <f>+C52-(C$7+F52*C$8)</f>
        <v>1.6060000343713909E-3</v>
      </c>
      <c r="J52">
        <f>+G52</f>
        <v>1.6060000343713909E-3</v>
      </c>
      <c r="O52">
        <f ca="1">+C$11+C$12*$F52</f>
        <v>1.3697212213734898E-3</v>
      </c>
      <c r="Q52" s="2">
        <f>+C52-15018.5</f>
        <v>40657.11950000003</v>
      </c>
    </row>
    <row r="53" spans="1:17">
      <c r="A53" s="58" t="s">
        <v>68</v>
      </c>
      <c r="B53" s="59" t="s">
        <v>41</v>
      </c>
      <c r="C53" s="60">
        <v>55682.49310000008</v>
      </c>
      <c r="D53" s="61">
        <v>5.9999999999999995E-4</v>
      </c>
      <c r="E53">
        <f>+(C53-C$7)/C$8</f>
        <v>3451.5039251763969</v>
      </c>
      <c r="F53">
        <f>ROUND(2*E53,0)/2</f>
        <v>3451.5</v>
      </c>
      <c r="G53">
        <f>+C53-(C$7+F53*C$8)</f>
        <v>2.8395000845193863E-3</v>
      </c>
      <c r="J53">
        <f>+G53</f>
        <v>2.8395000845193863E-3</v>
      </c>
      <c r="O53">
        <f ca="1">+C$11+C$12*$F53</f>
        <v>1.3414101802402649E-3</v>
      </c>
      <c r="Q53" s="2">
        <f>+C53-15018.5</f>
        <v>40663.99310000008</v>
      </c>
    </row>
    <row r="54" spans="1:17">
      <c r="A54" s="58" t="s">
        <v>68</v>
      </c>
      <c r="B54" s="59" t="s">
        <v>39</v>
      </c>
      <c r="C54" s="60">
        <v>55691.534800000023</v>
      </c>
      <c r="D54" s="61">
        <v>2.9999999999999997E-4</v>
      </c>
      <c r="E54">
        <f>+(C54-C$7)/C$8</f>
        <v>3464.0026983427379</v>
      </c>
      <c r="F54">
        <f>ROUND(2*E54,0)/2</f>
        <v>3464</v>
      </c>
      <c r="G54">
        <f>+C54-(C$7+F54*C$8)</f>
        <v>1.952000027813483E-3</v>
      </c>
      <c r="J54">
        <f>+G54</f>
        <v>1.952000027813483E-3</v>
      </c>
      <c r="O54">
        <f ca="1">+C$11+C$12*$F54</f>
        <v>1.304158810328129E-3</v>
      </c>
      <c r="Q54" s="2">
        <f>+C54-15018.5</f>
        <v>40673.034800000023</v>
      </c>
    </row>
    <row r="55" spans="1:17">
      <c r="A55" s="58" t="s">
        <v>68</v>
      </c>
      <c r="B55" s="59" t="s">
        <v>41</v>
      </c>
      <c r="C55" s="60">
        <v>55692.622400000226</v>
      </c>
      <c r="D55" s="61">
        <v>1.8E-3</v>
      </c>
      <c r="E55">
        <f>+(C55-C$7)/C$8</f>
        <v>3465.506139697608</v>
      </c>
      <c r="F55">
        <f>ROUND(2*E55,0)/2</f>
        <v>3465.5</v>
      </c>
      <c r="G55">
        <f>+C55-(C$7+F55*C$8)</f>
        <v>4.4415002266759984E-3</v>
      </c>
      <c r="J55">
        <f>+G55</f>
        <v>4.4415002266759984E-3</v>
      </c>
      <c r="O55">
        <f ca="1">+C$11+C$12*$F55</f>
        <v>1.2996886459386726E-3</v>
      </c>
      <c r="Q55" s="2">
        <f>+C55-15018.5</f>
        <v>40674.122400000226</v>
      </c>
    </row>
    <row r="56" spans="1:17">
      <c r="A56" s="58" t="s">
        <v>68</v>
      </c>
      <c r="B56" s="59" t="s">
        <v>39</v>
      </c>
      <c r="C56" s="60">
        <v>55694.428199999966</v>
      </c>
      <c r="D56" s="61">
        <v>4.0000000000000002E-4</v>
      </c>
      <c r="E56">
        <f>+(C56-C$7)/C$8</f>
        <v>3468.0023831673839</v>
      </c>
      <c r="F56">
        <f>ROUND(2*E56,0)/2</f>
        <v>3468</v>
      </c>
      <c r="G56">
        <f>+C56-(C$7+F56*C$8)</f>
        <v>1.7239999651792459E-3</v>
      </c>
      <c r="J56">
        <f>+G56</f>
        <v>1.7239999651792459E-3</v>
      </c>
      <c r="O56">
        <f ca="1">+C$11+C$12*$F56</f>
        <v>1.2922383719562447E-3</v>
      </c>
      <c r="Q56" s="2">
        <f>+C56-15018.5</f>
        <v>40675.928199999966</v>
      </c>
    </row>
    <row r="57" spans="1:17">
      <c r="A57" s="58" t="s">
        <v>68</v>
      </c>
      <c r="B57" s="59" t="s">
        <v>41</v>
      </c>
      <c r="C57" s="60">
        <v>55695.512000000104</v>
      </c>
      <c r="D57" s="61">
        <v>1.2999999999999999E-3</v>
      </c>
      <c r="E57">
        <f>+(C57-C$7)/C$8</f>
        <v>3469.5005716009191</v>
      </c>
      <c r="F57">
        <f>ROUND(2*E57,0)/2</f>
        <v>3469.5</v>
      </c>
      <c r="G57">
        <f>+C57-(C$7+F57*C$8)</f>
        <v>4.1350010724272579E-4</v>
      </c>
      <c r="J57">
        <f>+G57</f>
        <v>4.1350010724272579E-4</v>
      </c>
      <c r="O57">
        <f ca="1">+C$11+C$12*$F57</f>
        <v>1.2877682075667883E-3</v>
      </c>
      <c r="Q57" s="2">
        <f>+C57-15018.5</f>
        <v>40677.012000000104</v>
      </c>
    </row>
    <row r="58" spans="1:17">
      <c r="A58" s="58" t="s">
        <v>68</v>
      </c>
      <c r="B58" s="59" t="s">
        <v>39</v>
      </c>
      <c r="C58" s="60">
        <v>55696.597699999809</v>
      </c>
      <c r="D58" s="61">
        <v>2.0000000000000001E-4</v>
      </c>
      <c r="E58">
        <f>+(C58-C$7)/C$8</f>
        <v>3471.0013864944785</v>
      </c>
      <c r="F58">
        <f>ROUND(2*E58,0)/2</f>
        <v>3471</v>
      </c>
      <c r="G58">
        <f>+C58-(C$7+F58*C$8)</f>
        <v>1.0029998084064573E-3</v>
      </c>
      <c r="J58">
        <f>+G58</f>
        <v>1.0029998084064573E-3</v>
      </c>
      <c r="O58">
        <f ca="1">+C$11+C$12*$F58</f>
        <v>1.2832980431773319E-3</v>
      </c>
      <c r="Q58" s="2">
        <f>+C58-15018.5</f>
        <v>40678.097699999809</v>
      </c>
    </row>
    <row r="59" spans="1:17">
      <c r="A59" s="28" t="s">
        <v>44</v>
      </c>
      <c r="B59" s="29" t="s">
        <v>39</v>
      </c>
      <c r="C59" s="28">
        <v>55698.767099999997</v>
      </c>
      <c r="D59" s="28">
        <v>5.0000000000000001E-4</v>
      </c>
      <c r="E59">
        <f>+(C59-C$7)/C$8</f>
        <v>3474.0002515872798</v>
      </c>
      <c r="F59">
        <f>ROUND(2*E59,0)/2</f>
        <v>3474</v>
      </c>
      <c r="G59">
        <f>+C59-(C$7+F59*C$8)</f>
        <v>1.8199999612988904E-4</v>
      </c>
      <c r="K59">
        <f>+G59</f>
        <v>1.8199999612988904E-4</v>
      </c>
      <c r="O59">
        <f ca="1">+C$11+C$12*$F59</f>
        <v>1.2743577143984192E-3</v>
      </c>
      <c r="Q59" s="2">
        <f>+C59-15018.5</f>
        <v>40680.267099999997</v>
      </c>
    </row>
    <row r="60" spans="1:17">
      <c r="A60" s="58" t="s">
        <v>68</v>
      </c>
      <c r="B60" s="59" t="s">
        <v>41</v>
      </c>
      <c r="C60" s="60">
        <v>55703.473100000061</v>
      </c>
      <c r="D60" s="61">
        <v>2.2000000000000001E-3</v>
      </c>
      <c r="E60">
        <f>+(C60-C$7)/C$8</f>
        <v>3480.5055798465637</v>
      </c>
      <c r="F60">
        <f>ROUND(2*E60,0)/2</f>
        <v>3480.5</v>
      </c>
      <c r="G60">
        <f>+C60-(C$7+F60*C$8)</f>
        <v>4.0365000604651868E-3</v>
      </c>
      <c r="J60">
        <f>+G60</f>
        <v>4.0365000604651868E-3</v>
      </c>
      <c r="O60">
        <f ca="1">+C$11+C$12*$F60</f>
        <v>1.2549870020441087E-3</v>
      </c>
      <c r="Q60" s="2">
        <f>+C60-15018.5</f>
        <v>40684.973100000061</v>
      </c>
    </row>
    <row r="61" spans="1:17">
      <c r="A61" s="38" t="s">
        <v>46</v>
      </c>
      <c r="B61" s="36" t="s">
        <v>39</v>
      </c>
      <c r="C61" s="35">
        <v>55707.450250000002</v>
      </c>
      <c r="D61" s="35">
        <v>5.0000000000000001E-4</v>
      </c>
      <c r="E61">
        <f>+(C61-C$7)/C$8</f>
        <v>3486.0033839871658</v>
      </c>
      <c r="F61">
        <f>ROUND(2*E61,0)/2</f>
        <v>3486</v>
      </c>
      <c r="G61">
        <f>+C61-(C$7+F61*C$8)</f>
        <v>2.44800000655232E-3</v>
      </c>
      <c r="K61">
        <f>+G61</f>
        <v>2.44800000655232E-3</v>
      </c>
      <c r="O61">
        <f ca="1">+C$11+C$12*$F61</f>
        <v>1.2385963992827681E-3</v>
      </c>
      <c r="Q61" s="2">
        <f>+C61-15018.5</f>
        <v>40688.950250000002</v>
      </c>
    </row>
    <row r="62" spans="1:17">
      <c r="A62" s="58" t="s">
        <v>68</v>
      </c>
      <c r="B62" s="59" t="s">
        <v>39</v>
      </c>
      <c r="C62" s="60">
        <v>55715.407000000123</v>
      </c>
      <c r="D62" s="61">
        <v>4.0000000000000002E-4</v>
      </c>
      <c r="E62">
        <f>+(C62-C$7)/C$8</f>
        <v>3497.0023790205582</v>
      </c>
      <c r="F62">
        <f>ROUND(2*E62,0)/2</f>
        <v>3497</v>
      </c>
      <c r="G62">
        <f>+C62-(C$7+F62*C$8)</f>
        <v>1.7210001242347062E-3</v>
      </c>
      <c r="J62">
        <f>+G62</f>
        <v>1.7210001242347062E-3</v>
      </c>
      <c r="O62">
        <f ca="1">+C$11+C$12*$F62</f>
        <v>1.2058151937600885E-3</v>
      </c>
      <c r="Q62" s="2">
        <f>+C62-15018.5</f>
        <v>40696.907000000123</v>
      </c>
    </row>
    <row r="63" spans="1:17">
      <c r="A63" s="58" t="s">
        <v>68</v>
      </c>
      <c r="B63" s="59" t="s">
        <v>39</v>
      </c>
      <c r="C63" s="60">
        <v>55731.32209999999</v>
      </c>
      <c r="D63" s="61">
        <v>2.9999999999999997E-4</v>
      </c>
      <c r="E63">
        <f>+(C63-C$7)/C$8</f>
        <v>3519.0025808431383</v>
      </c>
      <c r="F63">
        <f>ROUND(2*E63,0)/2</f>
        <v>3519</v>
      </c>
      <c r="G63">
        <f>+C63-(C$7+F63*C$8)</f>
        <v>1.8669999917619862E-3</v>
      </c>
      <c r="J63">
        <f>+G63</f>
        <v>1.8669999917619862E-3</v>
      </c>
      <c r="O63">
        <f ca="1">+C$11+C$12*$F63</f>
        <v>1.1402527827147277E-3</v>
      </c>
      <c r="Q63" s="2">
        <f>+C63-15018.5</f>
        <v>40712.82209999999</v>
      </c>
    </row>
    <row r="64" spans="1:17">
      <c r="A64" s="58" t="s">
        <v>68</v>
      </c>
      <c r="B64" s="59" t="s">
        <v>39</v>
      </c>
      <c r="C64" s="60">
        <v>55733.49310000008</v>
      </c>
      <c r="D64" s="61">
        <v>4.0000000000000002E-4</v>
      </c>
      <c r="E64">
        <f>+(C64-C$7)/C$8</f>
        <v>3522.0036576921175</v>
      </c>
      <c r="F64">
        <f>ROUND(2*E64,0)/2</f>
        <v>3522</v>
      </c>
      <c r="G64">
        <f>+C64-(C$7+F64*C$8)</f>
        <v>2.6460000808583573E-3</v>
      </c>
      <c r="J64">
        <f>+G64</f>
        <v>2.6460000808583573E-3</v>
      </c>
      <c r="O64">
        <f ca="1">+C$11+C$12*$F64</f>
        <v>1.1313124539358149E-3</v>
      </c>
      <c r="Q64" s="2">
        <f>+C64-15018.5</f>
        <v>40714.99310000008</v>
      </c>
    </row>
    <row r="65" spans="1:21">
      <c r="A65" s="58" t="s">
        <v>68</v>
      </c>
      <c r="B65" s="59" t="s">
        <v>41</v>
      </c>
      <c r="C65" s="60">
        <v>55740.364699999802</v>
      </c>
      <c r="D65" s="61">
        <v>1.1999999999999999E-3</v>
      </c>
      <c r="E65">
        <f>+(C65-C$7)/C$8</f>
        <v>3531.5025981222238</v>
      </c>
      <c r="F65">
        <f>ROUND(2*E65,0)/2</f>
        <v>3531.5</v>
      </c>
      <c r="G65">
        <f>+C65-(C$7+F65*C$8)</f>
        <v>1.8794998031808063E-3</v>
      </c>
      <c r="J65">
        <f>+G65</f>
        <v>1.8794998031808063E-3</v>
      </c>
      <c r="O65">
        <f ca="1">+C$11+C$12*$F65</f>
        <v>1.1030014128025917E-3</v>
      </c>
      <c r="Q65" s="2">
        <f>+C65-15018.5</f>
        <v>40721.864699999802</v>
      </c>
    </row>
    <row r="66" spans="1:21">
      <c r="A66" s="58" t="s">
        <v>68</v>
      </c>
      <c r="B66" s="59" t="s">
        <v>39</v>
      </c>
      <c r="C66" s="60">
        <v>55744.343200000003</v>
      </c>
      <c r="D66" s="61">
        <v>4.0000000000000002E-4</v>
      </c>
      <c r="E66">
        <f>+(C66-C$7)/C$8</f>
        <v>3537.0022684325763</v>
      </c>
      <c r="F66">
        <f>ROUND(2*E66,0)/2</f>
        <v>3537</v>
      </c>
      <c r="G66">
        <f>+C66-(C$7+F66*C$8)</f>
        <v>1.6410000025643967E-3</v>
      </c>
      <c r="J66">
        <f>+G66</f>
        <v>1.6410000025643967E-3</v>
      </c>
      <c r="O66">
        <f ca="1">+C$11+C$12*$F66</f>
        <v>1.0866108100412511E-3</v>
      </c>
      <c r="Q66" s="2">
        <f>+C66-15018.5</f>
        <v>40725.843200000003</v>
      </c>
    </row>
    <row r="67" spans="1:21">
      <c r="A67" s="58" t="s">
        <v>68</v>
      </c>
      <c r="B67" s="59" t="s">
        <v>39</v>
      </c>
      <c r="C67" s="60">
        <v>55752.302000000142</v>
      </c>
      <c r="D67" s="61">
        <v>4.0000000000000002E-4</v>
      </c>
      <c r="E67">
        <f>+(C67-C$7)/C$8</f>
        <v>3548.0040972787706</v>
      </c>
      <c r="F67">
        <f>ROUND(2*E67,0)/2</f>
        <v>3548</v>
      </c>
      <c r="G67">
        <f>+C67-(C$7+F67*C$8)</f>
        <v>2.9640001448569819E-3</v>
      </c>
      <c r="J67">
        <f>+G67</f>
        <v>2.9640001448569819E-3</v>
      </c>
      <c r="O67">
        <f ca="1">+C$11+C$12*$F67</f>
        <v>1.0538296045185698E-3</v>
      </c>
      <c r="Q67" s="2">
        <f>+C67-15018.5</f>
        <v>40733.802000000142</v>
      </c>
    </row>
    <row r="68" spans="1:21">
      <c r="A68" s="58" t="s">
        <v>68</v>
      </c>
      <c r="B68" s="59" t="s">
        <v>41</v>
      </c>
      <c r="C68" s="60">
        <v>55761.342800000217</v>
      </c>
      <c r="D68" s="61">
        <v>1.4E-3</v>
      </c>
      <c r="E68">
        <f>+(C68-C$7)/C$8</f>
        <v>3560.5016263323673</v>
      </c>
      <c r="F68">
        <f>ROUND(2*E68,0)/2</f>
        <v>3560.5</v>
      </c>
      <c r="G68">
        <f>+C68-(C$7+F68*C$8)</f>
        <v>1.1765002200263552E-3</v>
      </c>
      <c r="J68">
        <f>+G68</f>
        <v>1.1765002200263552E-3</v>
      </c>
      <c r="O68">
        <f ca="1">+C$11+C$12*$F68</f>
        <v>1.0165782346064339E-3</v>
      </c>
      <c r="Q68" s="2">
        <f>+C68-15018.5</f>
        <v>40742.842800000217</v>
      </c>
    </row>
    <row r="69" spans="1:21">
      <c r="A69" s="58" t="s">
        <v>68</v>
      </c>
      <c r="B69" s="59" t="s">
        <v>41</v>
      </c>
      <c r="C69" s="60">
        <v>55764.239300000016</v>
      </c>
      <c r="D69" s="61">
        <v>6.9999999999999999E-4</v>
      </c>
      <c r="E69">
        <f>+(C69-C$7)/C$8</f>
        <v>3564.505596434673</v>
      </c>
      <c r="F69">
        <f>ROUND(2*E69,0)/2</f>
        <v>3564.5</v>
      </c>
      <c r="G69">
        <f>+C69-(C$7+F69*C$8)</f>
        <v>4.0485000208718702E-3</v>
      </c>
      <c r="J69">
        <f>+G69</f>
        <v>4.0485000208718702E-3</v>
      </c>
      <c r="O69">
        <f ca="1">+C$11+C$12*$F69</f>
        <v>1.0046577962345496E-3</v>
      </c>
      <c r="Q69" s="2">
        <f>+C69-15018.5</f>
        <v>40745.739300000016</v>
      </c>
    </row>
    <row r="70" spans="1:21">
      <c r="A70" s="58" t="s">
        <v>68</v>
      </c>
      <c r="B70" s="59" t="s">
        <v>39</v>
      </c>
      <c r="C70" s="60">
        <v>55765.323199999984</v>
      </c>
      <c r="D70" s="61">
        <v>2.9999999999999997E-4</v>
      </c>
      <c r="E70">
        <f>+(C70-C$7)/C$8</f>
        <v>3566.0039231027436</v>
      </c>
      <c r="F70">
        <f>ROUND(2*E70,0)/2</f>
        <v>3566</v>
      </c>
      <c r="G70">
        <f>+C70-(C$7+F70*C$8)</f>
        <v>2.8379999857861549E-3</v>
      </c>
      <c r="J70">
        <f>+G70</f>
        <v>2.8379999857861549E-3</v>
      </c>
      <c r="O70">
        <f ca="1">+C$11+C$12*$F70</f>
        <v>1.0001876318450932E-3</v>
      </c>
      <c r="Q70" s="2">
        <f>+C70-15018.5</f>
        <v>40746.823199999984</v>
      </c>
    </row>
    <row r="71" spans="1:21">
      <c r="A71" s="58" t="s">
        <v>68</v>
      </c>
      <c r="B71" s="59" t="s">
        <v>39</v>
      </c>
      <c r="C71" s="60">
        <v>55773.279699999839</v>
      </c>
      <c r="D71" s="61">
        <v>2.0000000000000001E-4</v>
      </c>
      <c r="E71">
        <f>+(C71-C$7)/C$8</f>
        <v>3577.0025725488431</v>
      </c>
      <c r="F71">
        <f>ROUND(2*E71,0)/2</f>
        <v>3577</v>
      </c>
      <c r="G71">
        <f>+C71-(C$7+F71*C$8)</f>
        <v>1.8609998442116193E-3</v>
      </c>
      <c r="J71">
        <f>+G71</f>
        <v>1.8609998442116193E-3</v>
      </c>
      <c r="O71">
        <f ca="1">+C$11+C$12*$F71</f>
        <v>9.6740642632241365E-4</v>
      </c>
      <c r="Q71" s="2">
        <f>+C71-15018.5</f>
        <v>40754.779699999839</v>
      </c>
    </row>
    <row r="72" spans="1:21">
      <c r="A72" s="58" t="s">
        <v>68</v>
      </c>
      <c r="B72" s="59" t="s">
        <v>41</v>
      </c>
      <c r="C72" s="60">
        <v>55774.365799999796</v>
      </c>
      <c r="D72" s="61">
        <v>1.1999999999999999E-3</v>
      </c>
      <c r="E72">
        <f>+(C72-C$7)/C$8</f>
        <v>3578.5039403818291</v>
      </c>
      <c r="F72">
        <f>ROUND(2*E72,0)/2</f>
        <v>3578.5</v>
      </c>
      <c r="G72">
        <f>+C72-(C$7+F72*C$8)</f>
        <v>2.850499797204975E-3</v>
      </c>
      <c r="J72">
        <f>+G72</f>
        <v>2.850499797204975E-3</v>
      </c>
      <c r="O72">
        <f ca="1">+C$11+C$12*$F72</f>
        <v>9.6293626193295727E-4</v>
      </c>
      <c r="Q72" s="2">
        <f>+C72-15018.5</f>
        <v>40755.865799999796</v>
      </c>
    </row>
    <row r="73" spans="1:21">
      <c r="A73" s="58" t="s">
        <v>68</v>
      </c>
      <c r="B73" s="59" t="s">
        <v>41</v>
      </c>
      <c r="C73" s="60">
        <v>55790.281799999997</v>
      </c>
      <c r="D73" s="61">
        <v>6.9999999999999999E-4</v>
      </c>
      <c r="E73">
        <f>+(C73-C$7)/C$8</f>
        <v>3600.5053863177973</v>
      </c>
      <c r="F73">
        <f>ROUND(2*E73,0)/2</f>
        <v>3600.5</v>
      </c>
      <c r="G73">
        <f>+C73-(C$7+F73*C$8)</f>
        <v>3.8964999985182658E-3</v>
      </c>
      <c r="J73">
        <f>+G73</f>
        <v>3.8964999985182658E-3</v>
      </c>
      <c r="O73">
        <f ca="1">+C$11+C$12*$F73</f>
        <v>8.9737385088759641E-4</v>
      </c>
      <c r="Q73" s="2">
        <f>+C73-15018.5</f>
        <v>40771.781799999997</v>
      </c>
    </row>
    <row r="74" spans="1:21">
      <c r="A74" s="58" t="s">
        <v>68</v>
      </c>
      <c r="B74" s="59" t="s">
        <v>39</v>
      </c>
      <c r="C74" s="60">
        <v>55794.258899999782</v>
      </c>
      <c r="D74" s="61">
        <v>4.0000000000000002E-4</v>
      </c>
      <c r="E74">
        <f>+(C74-C$7)/C$8</f>
        <v>3606.0031213408001</v>
      </c>
      <c r="F74">
        <f>ROUND(2*E74,0)/2</f>
        <v>3606</v>
      </c>
      <c r="G74">
        <f>+C74-(C$7+F74*C$8)</f>
        <v>2.2579997821594588E-3</v>
      </c>
      <c r="J74">
        <f>+G74</f>
        <v>2.2579997821594588E-3</v>
      </c>
      <c r="O74">
        <f ca="1">+C$11+C$12*$F74</f>
        <v>8.8098324812625577E-4</v>
      </c>
      <c r="Q74" s="2">
        <f>+C74-15018.5</f>
        <v>40775.758899999782</v>
      </c>
    </row>
    <row r="75" spans="1:21">
      <c r="A75" s="58" t="s">
        <v>68</v>
      </c>
      <c r="B75" s="59" t="s">
        <v>39</v>
      </c>
      <c r="C75" s="60">
        <v>56015.622800000012</v>
      </c>
      <c r="D75" s="61">
        <v>4.0000000000000002E-4</v>
      </c>
      <c r="E75">
        <f>+(C75-C$7)/C$8</f>
        <v>3912.0049985692895</v>
      </c>
      <c r="F75">
        <f>ROUND(2*E75,0)/2</f>
        <v>3912</v>
      </c>
      <c r="G75">
        <f>+C75-(C$7+F75*C$8)</f>
        <v>3.6160000163363293E-3</v>
      </c>
      <c r="J75">
        <f>+G75</f>
        <v>3.6160000163363293E-3</v>
      </c>
      <c r="O75">
        <f ca="1">+C$11+C$12*$F75</f>
        <v>-3.0930287322847999E-5</v>
      </c>
      <c r="Q75" s="2">
        <f>+C75-15018.5</f>
        <v>40997.122800000012</v>
      </c>
    </row>
    <row r="76" spans="1:21">
      <c r="A76" s="58" t="s">
        <v>68</v>
      </c>
      <c r="B76" s="59" t="s">
        <v>41</v>
      </c>
      <c r="C76" s="60">
        <v>56019.603399999905</v>
      </c>
      <c r="D76" s="61">
        <v>6.9999999999999999E-4</v>
      </c>
      <c r="E76">
        <f>+(C76-C$7)/C$8</f>
        <v>3917.507571809379</v>
      </c>
      <c r="F76">
        <f>ROUND(2*E76,0)/2</f>
        <v>3917.5</v>
      </c>
      <c r="G76">
        <f>+C76-(C$7+F76*C$8)</f>
        <v>5.477499908010941E-3</v>
      </c>
      <c r="J76">
        <f>+G76</f>
        <v>5.477499908010941E-3</v>
      </c>
      <c r="O76">
        <f ca="1">+C$11+C$12*$F76</f>
        <v>-4.7320890084188647E-5</v>
      </c>
      <c r="Q76" s="2">
        <f>+C76-15018.5</f>
        <v>41001.103399999905</v>
      </c>
    </row>
    <row r="77" spans="1:21">
      <c r="A77" s="58" t="s">
        <v>68</v>
      </c>
      <c r="B77" s="59" t="s">
        <v>39</v>
      </c>
      <c r="C77" s="60">
        <v>56023.579899999779</v>
      </c>
      <c r="D77" s="61">
        <v>4.0000000000000002E-4</v>
      </c>
      <c r="E77">
        <f>+(C77-C$7)/C$8</f>
        <v>3923.0044774238854</v>
      </c>
      <c r="F77">
        <f>ROUND(2*E77,0)/2</f>
        <v>3923</v>
      </c>
      <c r="G77">
        <f>+C77-(C$7+F77*C$8)</f>
        <v>3.2389997795689851E-3</v>
      </c>
      <c r="J77">
        <f>+G77</f>
        <v>3.2389997795689851E-3</v>
      </c>
      <c r="O77">
        <f ca="1">+C$11+C$12*$F77</f>
        <v>-6.3711492845529294E-5</v>
      </c>
      <c r="Q77" s="2">
        <f>+C77-15018.5</f>
        <v>41005.079899999779</v>
      </c>
    </row>
    <row r="78" spans="1:21">
      <c r="A78" s="30" t="s">
        <v>45</v>
      </c>
      <c r="B78" s="31" t="s">
        <v>39</v>
      </c>
      <c r="C78" s="30">
        <v>56048.900099999999</v>
      </c>
      <c r="D78" s="30">
        <v>2.9999999999999997E-4</v>
      </c>
      <c r="E78">
        <f>+(C78-C$7)/C$8</f>
        <v>3958.0057975662398</v>
      </c>
      <c r="F78">
        <f>ROUND(2*E78,0)/2</f>
        <v>3958</v>
      </c>
      <c r="O78">
        <f ca="1">+C$11+C$12*$F78</f>
        <v>-1.6801532859951097E-4</v>
      </c>
      <c r="Q78" s="2">
        <f>+C78-15018.5</f>
        <v>41030.400099999999</v>
      </c>
      <c r="U78">
        <f>+C78-(C$7+F78*C$8)</f>
        <v>4.1940000010072254E-3</v>
      </c>
    </row>
    <row r="79" spans="1:21">
      <c r="A79" s="58" t="s">
        <v>68</v>
      </c>
      <c r="B79" s="59" t="s">
        <v>41</v>
      </c>
      <c r="C79" s="60">
        <v>56074.581199999899</v>
      </c>
      <c r="D79" s="61">
        <v>1E-3</v>
      </c>
      <c r="E79">
        <f>+(C79-C$7)/C$8</f>
        <v>3993.5060069917772</v>
      </c>
      <c r="F79">
        <f>ROUND(2*E79,0)/2</f>
        <v>3993.5</v>
      </c>
      <c r="G79">
        <f>+C79-(C$7+F79*C$8)</f>
        <v>4.3454999031382613E-3</v>
      </c>
      <c r="J79">
        <f>+G79</f>
        <v>4.3454999031382613E-3</v>
      </c>
      <c r="O79">
        <f ca="1">+C$11+C$12*$F79</f>
        <v>-2.7380921914997927E-4</v>
      </c>
      <c r="Q79" s="2">
        <f>+C79-15018.5</f>
        <v>41056.081199999899</v>
      </c>
    </row>
    <row r="80" spans="1:21">
      <c r="A80" s="58" t="s">
        <v>68</v>
      </c>
      <c r="B80" s="59" t="s">
        <v>39</v>
      </c>
      <c r="C80" s="60">
        <v>56076.389800000004</v>
      </c>
      <c r="D80" s="61">
        <v>2.9999999999999997E-4</v>
      </c>
      <c r="E80">
        <f>+(C80-C$7)/C$8</f>
        <v>3996.0061210356084</v>
      </c>
      <c r="F80">
        <f>ROUND(2*E80,0)/2</f>
        <v>3996</v>
      </c>
      <c r="G80">
        <f>+C80-(C$7+F80*C$8)</f>
        <v>4.4280000074650161E-3</v>
      </c>
      <c r="J80">
        <f>+G80</f>
        <v>4.4280000074650161E-3</v>
      </c>
      <c r="O80">
        <f ca="1">+C$11+C$12*$F80</f>
        <v>-2.8125949313240715E-4</v>
      </c>
      <c r="Q80" s="2">
        <f>+C80-15018.5</f>
        <v>41057.889800000004</v>
      </c>
    </row>
    <row r="81" spans="1:22">
      <c r="A81" s="58" t="s">
        <v>68</v>
      </c>
      <c r="B81" s="59" t="s">
        <v>39</v>
      </c>
      <c r="C81" s="60">
        <v>56078.55839999998</v>
      </c>
      <c r="D81" s="61">
        <v>4.0000000000000002E-4</v>
      </c>
      <c r="E81">
        <f>+(C81-C$7)/C$8</f>
        <v>3999.0038802499585</v>
      </c>
      <c r="F81">
        <f>ROUND(2*E81,0)/2</f>
        <v>3999</v>
      </c>
      <c r="G81">
        <f>+C81-(C$7+F81*C$8)</f>
        <v>2.806999982567504E-3</v>
      </c>
      <c r="J81">
        <f>+G81</f>
        <v>2.806999982567504E-3</v>
      </c>
      <c r="O81">
        <f ca="1">+C$11+C$12*$F81</f>
        <v>-2.9019982191131992E-4</v>
      </c>
      <c r="Q81" s="2">
        <f>+C81-15018.5</f>
        <v>41060.05839999998</v>
      </c>
    </row>
    <row r="82" spans="1:22">
      <c r="A82" s="58" t="s">
        <v>68</v>
      </c>
      <c r="B82" s="59" t="s">
        <v>41</v>
      </c>
      <c r="C82" s="60">
        <v>56080.367599999998</v>
      </c>
      <c r="D82" s="61">
        <v>1.4E-3</v>
      </c>
      <c r="E82">
        <f>+(C82-C$7)/C$8</f>
        <v>4001.5048237022861</v>
      </c>
      <c r="F82">
        <f>ROUND(2*E82,0)/2</f>
        <v>4001.5</v>
      </c>
      <c r="G82">
        <f>+C82-(C$7+F82*C$8)</f>
        <v>3.4894999989774078E-3</v>
      </c>
      <c r="J82">
        <f>+G82</f>
        <v>3.4894999989774078E-3</v>
      </c>
      <c r="O82">
        <f ca="1">+C$11+C$12*$F82</f>
        <v>-2.9765009589374607E-4</v>
      </c>
      <c r="Q82" s="2">
        <f>+C82-15018.5</f>
        <v>41061.867599999998</v>
      </c>
    </row>
    <row r="83" spans="1:22">
      <c r="A83" s="58" t="s">
        <v>68</v>
      </c>
      <c r="B83" s="59" t="s">
        <v>39</v>
      </c>
      <c r="C83" s="60">
        <v>56089.410000000149</v>
      </c>
      <c r="D83" s="61">
        <v>4.0000000000000002E-4</v>
      </c>
      <c r="E83">
        <f>+(C83-C$7)/C$8</f>
        <v>4014.0045645123018</v>
      </c>
      <c r="F83">
        <f>ROUND(2*E83,0)/2</f>
        <v>4014</v>
      </c>
      <c r="G83">
        <f>+C83-(C$7+F83*C$8)</f>
        <v>3.3020001501427032E-3</v>
      </c>
      <c r="J83">
        <f>+G83</f>
        <v>3.3020001501427032E-3</v>
      </c>
      <c r="O83">
        <f ca="1">+C$11+C$12*$F83</f>
        <v>-3.3490146580588374E-4</v>
      </c>
      <c r="Q83" s="2">
        <f>+C83-15018.5</f>
        <v>41070.910000000149</v>
      </c>
    </row>
    <row r="84" spans="1:22">
      <c r="A84" s="58" t="s">
        <v>68</v>
      </c>
      <c r="B84" s="59" t="s">
        <v>41</v>
      </c>
      <c r="C84" s="60">
        <v>56090.496100000106</v>
      </c>
      <c r="D84" s="61">
        <v>1.5E-3</v>
      </c>
      <c r="E84">
        <f>+(C84-C$7)/C$8</f>
        <v>4015.5059323452879</v>
      </c>
      <c r="F84">
        <f>ROUND(2*E84,0)/2</f>
        <v>4015.5</v>
      </c>
      <c r="G84">
        <f>+C84-(C$7+F84*C$8)</f>
        <v>4.2915001104120165E-3</v>
      </c>
      <c r="J84">
        <f>+G84</f>
        <v>4.2915001104120165E-3</v>
      </c>
      <c r="O84">
        <f ca="1">+C$11+C$12*$F84</f>
        <v>-3.3937163019534013E-4</v>
      </c>
      <c r="Q84" s="2">
        <f>+C84-15018.5</f>
        <v>41071.996100000106</v>
      </c>
    </row>
    <row r="85" spans="1:22">
      <c r="A85" s="58" t="s">
        <v>68</v>
      </c>
      <c r="B85" s="59" t="s">
        <v>41</v>
      </c>
      <c r="C85" s="60">
        <v>56093.389899999835</v>
      </c>
      <c r="D85" s="61">
        <v>6.9999999999999999E-4</v>
      </c>
      <c r="E85">
        <f>+(C85-C$7)/C$8</f>
        <v>4019.506170108717</v>
      </c>
      <c r="F85">
        <f>ROUND(2*E85,0)/2</f>
        <v>4019.5</v>
      </c>
      <c r="G85">
        <f>+C85-(C$7+F85*C$8)</f>
        <v>4.4634998339461163E-3</v>
      </c>
      <c r="J85">
        <f>+G85</f>
        <v>4.4634998339461163E-3</v>
      </c>
      <c r="O85">
        <f ca="1">+C$11+C$12*$F85</f>
        <v>-3.5129206856722439E-4</v>
      </c>
      <c r="Q85" s="2">
        <f>+C85-15018.5</f>
        <v>41074.889899999835</v>
      </c>
    </row>
    <row r="86" spans="1:22">
      <c r="A86" s="58" t="s">
        <v>68</v>
      </c>
      <c r="B86" s="59" t="s">
        <v>39</v>
      </c>
      <c r="C86" s="60">
        <v>56094.475200000219</v>
      </c>
      <c r="D86" s="61">
        <v>8.0000000000000004E-4</v>
      </c>
      <c r="E86">
        <f>+(C86-C$7)/C$8</f>
        <v>4021.0064320641368</v>
      </c>
      <c r="F86">
        <f>ROUND(2*E86,0)/2</f>
        <v>4021</v>
      </c>
      <c r="G86">
        <f>+C86-(C$7+F86*C$8)</f>
        <v>4.6530002218787558E-3</v>
      </c>
      <c r="J86">
        <f>+G86</f>
        <v>4.6530002218787558E-3</v>
      </c>
      <c r="O86">
        <f ca="1">+C$11+C$12*$F86</f>
        <v>-3.5576223295668077E-4</v>
      </c>
      <c r="Q86" s="2">
        <f>+C86-15018.5</f>
        <v>41075.975200000219</v>
      </c>
    </row>
    <row r="87" spans="1:22">
      <c r="A87" s="58" t="s">
        <v>68</v>
      </c>
      <c r="B87" s="59" t="s">
        <v>41</v>
      </c>
      <c r="C87" s="60">
        <v>56098.452800000086</v>
      </c>
      <c r="D87" s="61">
        <v>1.1999999999999999E-3</v>
      </c>
      <c r="E87">
        <f>+(C87-C$7)/C$8</f>
        <v>4026.5048582611012</v>
      </c>
      <c r="F87">
        <f>ROUND(2*E87,0)/2</f>
        <v>4026.5</v>
      </c>
      <c r="G87">
        <f>+C87-(C$7+F87*C$8)</f>
        <v>3.5145000874763355E-3</v>
      </c>
      <c r="J87">
        <f>+G87</f>
        <v>3.5145000874763355E-3</v>
      </c>
      <c r="O87">
        <f ca="1">+C$11+C$12*$F87</f>
        <v>-3.7215283571801969E-4</v>
      </c>
      <c r="Q87" s="2">
        <f>+C87-15018.5</f>
        <v>41079.952800000086</v>
      </c>
    </row>
    <row r="88" spans="1:22">
      <c r="A88" s="58" t="s">
        <v>68</v>
      </c>
      <c r="B88" s="59" t="s">
        <v>41</v>
      </c>
      <c r="C88" s="60">
        <v>56106.413499999791</v>
      </c>
      <c r="D88" s="61">
        <v>8.9999999999999998E-4</v>
      </c>
      <c r="E88">
        <f>+(C88-C$7)/C$8</f>
        <v>4037.5093135673187</v>
      </c>
      <c r="F88">
        <f>ROUND(2*E88,0)/2</f>
        <v>4037.5</v>
      </c>
      <c r="G88">
        <f>+C88-(C$7+F88*C$8)</f>
        <v>6.7374997961451299E-3</v>
      </c>
      <c r="J88">
        <f>+G88</f>
        <v>6.7374997961451299E-3</v>
      </c>
      <c r="O88">
        <f ca="1">+C$11+C$12*$F88</f>
        <v>-4.0493404124070098E-4</v>
      </c>
      <c r="Q88" s="2">
        <f>+C88-15018.5</f>
        <v>41087.913499999791</v>
      </c>
    </row>
    <row r="89" spans="1:22">
      <c r="A89" s="33" t="s">
        <v>48</v>
      </c>
      <c r="B89" s="34" t="s">
        <v>39</v>
      </c>
      <c r="C89" s="33">
        <v>56808.481500000002</v>
      </c>
      <c r="D89" s="33">
        <v>3.5999999999999999E-3</v>
      </c>
      <c r="E89">
        <f>+(C89-C$7)/C$8</f>
        <v>5008.0113960744138</v>
      </c>
      <c r="F89">
        <f>ROUND(2*E89,0)/2</f>
        <v>5008</v>
      </c>
      <c r="K89">
        <f>+C89-(C$7+F89*C$8)</f>
        <v>8.2440000041970052E-3</v>
      </c>
      <c r="O89">
        <f ca="1">+C$11+C$12*$F89</f>
        <v>-3.2971304012189891E-3</v>
      </c>
      <c r="Q89" s="2">
        <f>+C89-15018.5</f>
        <v>41789.981500000002</v>
      </c>
    </row>
    <row r="90" spans="1:22">
      <c r="A90" s="35" t="s">
        <v>49</v>
      </c>
      <c r="B90" s="36" t="s">
        <v>39</v>
      </c>
      <c r="C90" s="37">
        <v>56892.397859999997</v>
      </c>
      <c r="D90" s="35">
        <v>5.0000000000000001E-4</v>
      </c>
      <c r="E90">
        <f>+(C90-C$7)/C$8</f>
        <v>5124.012983009563</v>
      </c>
      <c r="F90">
        <f>ROUND(2*E90,0)/2</f>
        <v>5124</v>
      </c>
      <c r="K90">
        <f>+C90-(C$7+F90*C$8)</f>
        <v>9.3919999999343418E-3</v>
      </c>
      <c r="O90">
        <f ca="1">+C$11+C$12*$F90</f>
        <v>-3.6428231140036172E-3</v>
      </c>
      <c r="Q90" s="2">
        <f>+C90-15018.5</f>
        <v>41873.897859999997</v>
      </c>
    </row>
    <row r="91" spans="1:22">
      <c r="A91" s="30" t="s">
        <v>50</v>
      </c>
      <c r="B91" s="31"/>
      <c r="C91" s="30">
        <v>57178.507700000002</v>
      </c>
      <c r="D91" s="30">
        <v>1.0200000000000001E-2</v>
      </c>
      <c r="E91">
        <f>+(C91-C$7)/C$8</f>
        <v>5519.5162612471313</v>
      </c>
      <c r="F91">
        <f>ROUND(2*E91,0)/2</f>
        <v>5519.5</v>
      </c>
      <c r="K91">
        <f>+C91-(C$7+F91*C$8)</f>
        <v>1.1763500006054528E-2</v>
      </c>
      <c r="O91">
        <f ca="1">+C$11+C$12*$F91</f>
        <v>-4.8214564580236208E-3</v>
      </c>
      <c r="Q91" s="2">
        <f>+C91-15018.5</f>
        <v>42160.007700000002</v>
      </c>
    </row>
    <row r="92" spans="1:22">
      <c r="A92" s="41" t="s">
        <v>0</v>
      </c>
      <c r="B92" s="43" t="s">
        <v>39</v>
      </c>
      <c r="C92" s="41">
        <v>57531.161</v>
      </c>
      <c r="D92" s="41" t="s">
        <v>1</v>
      </c>
      <c r="E92">
        <f>+(C92-C$7)/C$8</f>
        <v>6007.00573812529</v>
      </c>
      <c r="F92">
        <f>ROUND(2*E92,0)/2</f>
        <v>6007</v>
      </c>
      <c r="K92">
        <f>+C92-(C$7+F92*C$8)</f>
        <v>4.1510000010021031E-3</v>
      </c>
      <c r="O92">
        <f ca="1">+C$11+C$12*$F92</f>
        <v>-6.2742598845969486E-3</v>
      </c>
      <c r="Q92" s="2">
        <f>+C92-15018.5</f>
        <v>42512.661</v>
      </c>
    </row>
    <row r="93" spans="1:22">
      <c r="A93" s="41" t="s">
        <v>0</v>
      </c>
      <c r="B93" s="43" t="s">
        <v>39</v>
      </c>
      <c r="C93" s="41">
        <v>57531.1613</v>
      </c>
      <c r="D93" s="41" t="s">
        <v>57</v>
      </c>
      <c r="E93">
        <f>+(C93-C$7)/C$8</f>
        <v>6007.0061528295992</v>
      </c>
      <c r="F93">
        <f>ROUND(2*E93,0)/2</f>
        <v>6007</v>
      </c>
      <c r="K93">
        <f>+C93-(C$7+F93*C$8)</f>
        <v>4.4510000006994233E-3</v>
      </c>
      <c r="O93">
        <f ca="1">+C$11+C$12*$F93</f>
        <v>-6.2742598845969486E-3</v>
      </c>
      <c r="Q93" s="2">
        <f>+C93-15018.5</f>
        <v>42512.6613</v>
      </c>
    </row>
    <row r="94" spans="1:22">
      <c r="A94" s="41" t="s">
        <v>0</v>
      </c>
      <c r="B94" s="43" t="s">
        <v>39</v>
      </c>
      <c r="C94" s="41">
        <v>57531.163099999998</v>
      </c>
      <c r="D94" s="41" t="s">
        <v>58</v>
      </c>
      <c r="E94">
        <f>+(C94-C$7)/C$8</f>
        <v>6007.0086410554495</v>
      </c>
      <c r="F94">
        <f>ROUND(2*E94,0)/2</f>
        <v>6007</v>
      </c>
      <c r="K94">
        <f>+C94-(C$7+F94*C$8)</f>
        <v>6.2509999988833442E-3</v>
      </c>
      <c r="O94">
        <f ca="1">+C$11+C$12*$F94</f>
        <v>-6.2742598845969486E-3</v>
      </c>
      <c r="Q94" s="2">
        <f>+C94-15018.5</f>
        <v>42512.663099999998</v>
      </c>
    </row>
    <row r="95" spans="1:22">
      <c r="A95" s="41" t="s">
        <v>2</v>
      </c>
      <c r="B95" s="42" t="s">
        <v>39</v>
      </c>
      <c r="C95" s="42">
        <v>57895.402099999999</v>
      </c>
      <c r="D95" s="42">
        <v>3.5999999999999999E-3</v>
      </c>
      <c r="E95">
        <f>+(C95-C$7)/C$8</f>
        <v>6510.5135836396403</v>
      </c>
      <c r="F95">
        <f>ROUND(2*E95,0)/2</f>
        <v>6510.5</v>
      </c>
      <c r="K95">
        <f>+C95-(C$7+F95*C$8)</f>
        <v>9.8265000051469542E-3</v>
      </c>
      <c r="O95">
        <f ca="1">+C$11+C$12*$F95</f>
        <v>-7.7747450646578134E-3</v>
      </c>
      <c r="Q95" s="2">
        <f>+C95-15018.5</f>
        <v>42876.902099999999</v>
      </c>
    </row>
    <row r="96" spans="1:22">
      <c r="A96" s="39" t="s">
        <v>51</v>
      </c>
      <c r="B96" s="40"/>
      <c r="C96" s="35">
        <v>58581.897799999999</v>
      </c>
      <c r="D96" s="35">
        <v>2.0000000000000001E-4</v>
      </c>
      <c r="E96">
        <f>+(C96-C$7)/C$8</f>
        <v>7459.489333114002</v>
      </c>
      <c r="F96">
        <f>ROUND(2*E96,0)/2</f>
        <v>7459.5</v>
      </c>
      <c r="G96">
        <f>+C96-(C$7+F96*C$8)</f>
        <v>-7.7164999966043979E-3</v>
      </c>
      <c r="K96">
        <f>+G96</f>
        <v>-7.7164999966043979E-3</v>
      </c>
      <c r="O96">
        <f ca="1">+C$11+C$12*$F96</f>
        <v>-1.0602869068387227E-2</v>
      </c>
      <c r="Q96" s="2">
        <f>+C96-15018.5</f>
        <v>43563.397799999999</v>
      </c>
      <c r="V96" t="s">
        <v>3</v>
      </c>
    </row>
    <row r="97" spans="1:23">
      <c r="A97" s="44" t="s">
        <v>59</v>
      </c>
      <c r="C97" s="10">
        <v>58971.805200000003</v>
      </c>
      <c r="D97" s="10">
        <v>5.0000000000000001E-4</v>
      </c>
      <c r="E97">
        <f>+(C97-C$7)/C$8</f>
        <v>7998.4769293081272</v>
      </c>
      <c r="F97">
        <f>ROUND(2*E97,0)/2</f>
        <v>7998.5</v>
      </c>
      <c r="G97">
        <f>+C97-(C$7+F97*C$8)</f>
        <v>-1.6689499992935453E-2</v>
      </c>
      <c r="K97">
        <f>+G97</f>
        <v>-1.6689499992935453E-2</v>
      </c>
      <c r="O97">
        <f ca="1">+C$11+C$12*$F97</f>
        <v>-1.2209148138998559E-2</v>
      </c>
      <c r="Q97" s="2">
        <f>+C97-15018.5</f>
        <v>43953.305200000003</v>
      </c>
      <c r="W97" s="48" t="s">
        <v>61</v>
      </c>
    </row>
    <row r="98" spans="1:23">
      <c r="A98" s="45" t="s">
        <v>60</v>
      </c>
      <c r="B98" s="46" t="s">
        <v>39</v>
      </c>
      <c r="C98" s="47">
        <v>59267.31100000022</v>
      </c>
      <c r="D98" s="45"/>
      <c r="E98">
        <f>+(C98-C$7)/C$8</f>
        <v>8406.9686912073303</v>
      </c>
      <c r="F98">
        <f>ROUND(2*E98,0)/2</f>
        <v>8407</v>
      </c>
      <c r="G98">
        <f>+C98-(C$7+F98*C$8)</f>
        <v>-2.2648999780358281E-2</v>
      </c>
      <c r="K98">
        <f>+G98</f>
        <v>-2.2648999780358281E-2</v>
      </c>
      <c r="O98">
        <f ca="1">+C$11+C$12*$F98</f>
        <v>-1.3426522907727185E-2</v>
      </c>
      <c r="Q98" s="2">
        <f>+C98-15018.5</f>
        <v>44248.81100000022</v>
      </c>
      <c r="W98" s="48" t="s">
        <v>61</v>
      </c>
    </row>
    <row r="99" spans="1:23">
      <c r="A99" s="45" t="s">
        <v>60</v>
      </c>
      <c r="B99" s="46" t="s">
        <v>39</v>
      </c>
      <c r="C99" s="47">
        <v>59267.311999999918</v>
      </c>
      <c r="D99" s="45"/>
      <c r="E99">
        <f>+(C99-C$7)/C$8</f>
        <v>8406.9700735546103</v>
      </c>
      <c r="F99">
        <f>ROUND(2*E99,0)/2</f>
        <v>8407</v>
      </c>
      <c r="G99">
        <f>+C99-(C$7+F99*C$8)</f>
        <v>-2.1649000082106795E-2</v>
      </c>
      <c r="K99">
        <f>+G99</f>
        <v>-2.1649000082106795E-2</v>
      </c>
      <c r="O99">
        <f ca="1">+C$11+C$12*$F99</f>
        <v>-1.3426522907727185E-2</v>
      </c>
      <c r="Q99" s="2">
        <f>+C99-15018.5</f>
        <v>44248.811999999918</v>
      </c>
      <c r="W99" s="48" t="s">
        <v>61</v>
      </c>
    </row>
    <row r="100" spans="1:23">
      <c r="C100" s="10"/>
      <c r="D100" s="10"/>
    </row>
    <row r="101" spans="1:23">
      <c r="C101" s="10"/>
      <c r="D101" s="10"/>
    </row>
    <row r="102" spans="1:23">
      <c r="C102" s="10"/>
      <c r="D102" s="10"/>
    </row>
    <row r="103" spans="1:23">
      <c r="C103" s="10"/>
      <c r="D103" s="10"/>
    </row>
    <row r="104" spans="1:23">
      <c r="C104" s="10"/>
      <c r="D104" s="10"/>
    </row>
    <row r="105" spans="1:23">
      <c r="C105" s="10"/>
      <c r="D105" s="10"/>
    </row>
    <row r="106" spans="1:23">
      <c r="C106" s="10"/>
      <c r="D106" s="10"/>
    </row>
    <row r="107" spans="1:23">
      <c r="C107" s="10"/>
      <c r="D107" s="10"/>
    </row>
    <row r="108" spans="1:23">
      <c r="C108" s="10"/>
      <c r="D108" s="10"/>
    </row>
    <row r="109" spans="1:23">
      <c r="C109" s="10"/>
      <c r="D109" s="10"/>
    </row>
    <row r="110" spans="1:23">
      <c r="C110" s="10"/>
      <c r="D110" s="10"/>
    </row>
    <row r="111" spans="1:23">
      <c r="C111" s="10"/>
      <c r="D111" s="10"/>
    </row>
    <row r="112" spans="1:23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ortState xmlns:xlrd2="http://schemas.microsoft.com/office/spreadsheetml/2017/richdata2" ref="A21:AA112">
    <sortCondition ref="C21:C112"/>
  </sortState>
  <phoneticPr fontId="7" type="noConversion"/>
  <hyperlinks>
    <hyperlink ref="H64348" r:id="rId1" display="http://vsolj.cetus-net.org/bulletin.html" xr:uid="{00000000-0004-0000-0000-000000000000}"/>
    <hyperlink ref="H64341" r:id="rId2" display="https://www.aavso.org/ejaavso" xr:uid="{00000000-0004-0000-0000-000001000000}"/>
    <hyperlink ref="AP492" r:id="rId3" display="http://cdsbib.u-strasbg.fr/cgi-bin/cdsbib?1990RMxAA..21..381G" xr:uid="{00000000-0004-0000-0000-000002000000}"/>
    <hyperlink ref="AP496" r:id="rId4" display="http://cdsbib.u-strasbg.fr/cgi-bin/cdsbib?1990RMxAA..21..381G" xr:uid="{00000000-0004-0000-0000-000003000000}"/>
    <hyperlink ref="AP495" r:id="rId5" display="http://cdsbib.u-strasbg.fr/cgi-bin/cdsbib?1990RMxAA..21..381G" xr:uid="{00000000-0004-0000-0000-000004000000}"/>
    <hyperlink ref="AP476" r:id="rId6" display="http://cdsbib.u-strasbg.fr/cgi-bin/cdsbib?1990RMxAA..21..381G" xr:uid="{00000000-0004-0000-0000-000005000000}"/>
    <hyperlink ref="I64348" r:id="rId7" display="http://vsolj.cetus-net.org/bulletin.html" xr:uid="{00000000-0004-0000-0000-000006000000}"/>
    <hyperlink ref="AQ632" r:id="rId8" display="http://cdsbib.u-strasbg.fr/cgi-bin/cdsbib?1990RMxAA..21..381G" xr:uid="{00000000-0004-0000-0000-000007000000}"/>
    <hyperlink ref="AQ55398" r:id="rId9" display="http://cdsbib.u-strasbg.fr/cgi-bin/cdsbib?1990RMxAA..21..381G" xr:uid="{00000000-0004-0000-0000-000008000000}"/>
    <hyperlink ref="AQ633" r:id="rId10" display="http://cdsbib.u-strasbg.fr/cgi-bin/cdsbib?1990RMxAA..21..381G" xr:uid="{00000000-0004-0000-0000-000009000000}"/>
    <hyperlink ref="H64345" r:id="rId11" display="https://www.aavso.org/ejaavso" xr:uid="{00000000-0004-0000-0000-00000A000000}"/>
    <hyperlink ref="H1518" r:id="rId12" display="http://vsolj.cetus-net.org/bulletin.html" xr:uid="{00000000-0004-0000-0000-00000B000000}"/>
    <hyperlink ref="AP2762" r:id="rId13" display="http://cdsbib.u-strasbg.fr/cgi-bin/cdsbib?1990RMxAA..21..381G" xr:uid="{00000000-0004-0000-0000-00000C000000}"/>
    <hyperlink ref="AP2765" r:id="rId14" display="http://cdsbib.u-strasbg.fr/cgi-bin/cdsbib?1990RMxAA..21..381G" xr:uid="{00000000-0004-0000-0000-00000D000000}"/>
    <hyperlink ref="AP2763" r:id="rId15" display="http://cdsbib.u-strasbg.fr/cgi-bin/cdsbib?1990RMxAA..21..381G" xr:uid="{00000000-0004-0000-0000-00000E000000}"/>
    <hyperlink ref="AP2747" r:id="rId16" display="http://cdsbib.u-strasbg.fr/cgi-bin/cdsbib?1990RMxAA..21..381G" xr:uid="{00000000-0004-0000-0000-00000F000000}"/>
    <hyperlink ref="I1518" r:id="rId17" display="http://vsolj.cetus-net.org/bulletin.html" xr:uid="{00000000-0004-0000-0000-000010000000}"/>
    <hyperlink ref="AQ2976" r:id="rId18" display="http://cdsbib.u-strasbg.fr/cgi-bin/cdsbib?1990RMxAA..21..381G" xr:uid="{00000000-0004-0000-0000-000011000000}"/>
    <hyperlink ref="AQ65213" r:id="rId19" display="http://cdsbib.u-strasbg.fr/cgi-bin/cdsbib?1990RMxAA..21..381G" xr:uid="{00000000-0004-0000-0000-000012000000}"/>
    <hyperlink ref="AQ2980" r:id="rId20" display="http://cdsbib.u-strasbg.fr/cgi-bin/cdsbib?1990RMxAA..21..381G" xr:uid="{00000000-0004-0000-0000-000013000000}"/>
    <hyperlink ref="H64142" r:id="rId21" display="http://vsolj.cetus-net.org/bulletin.html" xr:uid="{00000000-0004-0000-0000-000014000000}"/>
    <hyperlink ref="H64135" r:id="rId22" display="https://www.aavso.org/ejaavso" xr:uid="{00000000-0004-0000-0000-000015000000}"/>
    <hyperlink ref="I64142" r:id="rId23" display="http://vsolj.cetus-net.org/bulletin.html" xr:uid="{00000000-0004-0000-0000-000016000000}"/>
    <hyperlink ref="AQ57793" r:id="rId24" display="http://cdsbib.u-strasbg.fr/cgi-bin/cdsbib?1990RMxAA..21..381G" xr:uid="{00000000-0004-0000-0000-000017000000}"/>
    <hyperlink ref="H64139" r:id="rId25" display="https://www.aavso.org/ejaavso" xr:uid="{00000000-0004-0000-0000-000018000000}"/>
    <hyperlink ref="AP5157" r:id="rId26" display="http://cdsbib.u-strasbg.fr/cgi-bin/cdsbib?1990RMxAA..21..381G" xr:uid="{00000000-0004-0000-0000-000019000000}"/>
    <hyperlink ref="AP5160" r:id="rId27" display="http://cdsbib.u-strasbg.fr/cgi-bin/cdsbib?1990RMxAA..21..381G" xr:uid="{00000000-0004-0000-0000-00001A000000}"/>
    <hyperlink ref="AP5158" r:id="rId28" display="http://cdsbib.u-strasbg.fr/cgi-bin/cdsbib?1990RMxAA..21..381G" xr:uid="{00000000-0004-0000-0000-00001B000000}"/>
    <hyperlink ref="AP5142" r:id="rId29" display="http://cdsbib.u-strasbg.fr/cgi-bin/cdsbib?1990RMxAA..21..381G" xr:uid="{00000000-0004-0000-0000-00001C000000}"/>
    <hyperlink ref="AQ5371" r:id="rId30" display="http://cdsbib.u-strasbg.fr/cgi-bin/cdsbib?1990RMxAA..21..381G" xr:uid="{00000000-0004-0000-0000-00001D000000}"/>
    <hyperlink ref="AQ5375" r:id="rId31" display="http://cdsbib.u-strasbg.fr/cgi-bin/cdsbib?1990RMxAA..21..381G" xr:uid="{00000000-0004-0000-0000-00001E000000}"/>
    <hyperlink ref="AQ65055" r:id="rId32" display="http://cdsbib.u-strasbg.fr/cgi-bin/cdsbib?1990RMxAA..21..381G" xr:uid="{00000000-0004-0000-0000-00001F000000}"/>
    <hyperlink ref="I2263" r:id="rId33" display="http://vsolj.cetus-net.org/bulletin.html" xr:uid="{00000000-0004-0000-0000-000020000000}"/>
    <hyperlink ref="H2263" r:id="rId34" display="http://vsolj.cetus-net.org/bulletin.html" xr:uid="{00000000-0004-0000-0000-000021000000}"/>
    <hyperlink ref="AQ180" r:id="rId35" display="http://cdsbib.u-strasbg.fr/cgi-bin/cdsbib?1990RMxAA..21..381G" xr:uid="{00000000-0004-0000-0000-000022000000}"/>
    <hyperlink ref="AQ179" r:id="rId36" display="http://cdsbib.u-strasbg.fr/cgi-bin/cdsbib?1990RMxAA..21..381G" xr:uid="{00000000-0004-0000-0000-000023000000}"/>
    <hyperlink ref="AP3433" r:id="rId37" display="http://cdsbib.u-strasbg.fr/cgi-bin/cdsbib?1990RMxAA..21..381G" xr:uid="{00000000-0004-0000-0000-000024000000}"/>
    <hyperlink ref="AP3451" r:id="rId38" display="http://cdsbib.u-strasbg.fr/cgi-bin/cdsbib?1990RMxAA..21..381G" xr:uid="{00000000-0004-0000-0000-000025000000}"/>
    <hyperlink ref="AP3452" r:id="rId39" display="http://cdsbib.u-strasbg.fr/cgi-bin/cdsbib?1990RMxAA..21..381G" xr:uid="{00000000-0004-0000-0000-000026000000}"/>
    <hyperlink ref="AP3448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2024-10-17T07:15:12Z</dcterms:modified>
</cp:coreProperties>
</file>