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AD22A1-A6CE-434E-9298-104B6EBCF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7" i="1" l="1"/>
  <c r="F117" i="1" s="1"/>
  <c r="G117" i="1" s="1"/>
  <c r="K117" i="1" s="1"/>
  <c r="Q117" i="1"/>
  <c r="F14" i="1"/>
  <c r="E116" i="1"/>
  <c r="F116" i="1" s="1"/>
  <c r="G116" i="1" s="1"/>
  <c r="K116" i="1" s="1"/>
  <c r="Q116" i="1"/>
  <c r="E115" i="1"/>
  <c r="F115" i="1" s="1"/>
  <c r="G115" i="1" s="1"/>
  <c r="U115" i="1" s="1"/>
  <c r="Q115" i="1"/>
  <c r="E109" i="1"/>
  <c r="F109" i="1" s="1"/>
  <c r="G109" i="1" s="1"/>
  <c r="K109" i="1" s="1"/>
  <c r="Q109" i="1"/>
  <c r="E114" i="1"/>
  <c r="F114" i="1" s="1"/>
  <c r="G114" i="1" s="1"/>
  <c r="K114" i="1" s="1"/>
  <c r="Q114" i="1"/>
  <c r="E110" i="1"/>
  <c r="F110" i="1" s="1"/>
  <c r="G110" i="1" s="1"/>
  <c r="K110" i="1" s="1"/>
  <c r="Q110" i="1"/>
  <c r="Q105" i="1"/>
  <c r="E111" i="1"/>
  <c r="F111" i="1"/>
  <c r="G111" i="1" s="1"/>
  <c r="K111" i="1" s="1"/>
  <c r="Q111" i="1"/>
  <c r="Q113" i="1"/>
  <c r="E95" i="1"/>
  <c r="F95" i="1" s="1"/>
  <c r="G95" i="1" s="1"/>
  <c r="K95" i="1" s="1"/>
  <c r="E98" i="1"/>
  <c r="F98" i="1" s="1"/>
  <c r="G98" i="1" s="1"/>
  <c r="K98" i="1" s="1"/>
  <c r="Q112" i="1"/>
  <c r="Q98" i="1"/>
  <c r="Q99" i="1"/>
  <c r="Q100" i="1"/>
  <c r="Q101" i="1"/>
  <c r="Q102" i="1"/>
  <c r="Q106" i="1"/>
  <c r="Q107" i="1"/>
  <c r="Q104" i="1"/>
  <c r="Q96" i="1"/>
  <c r="Q103" i="1"/>
  <c r="Q108" i="1"/>
  <c r="D9" i="1"/>
  <c r="C9" i="1"/>
  <c r="E78" i="1"/>
  <c r="F78" i="1" s="1"/>
  <c r="G78" i="1" s="1"/>
  <c r="K78" i="1" s="1"/>
  <c r="Q95" i="1"/>
  <c r="C7" i="1"/>
  <c r="E105" i="1"/>
  <c r="F105" i="1" s="1"/>
  <c r="G105" i="1" s="1"/>
  <c r="K105" i="1" s="1"/>
  <c r="E113" i="1"/>
  <c r="F113" i="1" s="1"/>
  <c r="G113" i="1" s="1"/>
  <c r="K113" i="1" s="1"/>
  <c r="C8" i="1"/>
  <c r="E90" i="1"/>
  <c r="F90" i="1" s="1"/>
  <c r="G90" i="1" s="1"/>
  <c r="K90" i="1" s="1"/>
  <c r="Q23" i="1"/>
  <c r="Q49" i="1"/>
  <c r="Q71" i="1"/>
  <c r="Q74" i="1"/>
  <c r="Q77" i="1"/>
  <c r="Q78" i="1"/>
  <c r="Q80" i="1"/>
  <c r="Q81" i="1"/>
  <c r="Q82" i="1"/>
  <c r="Q89" i="1"/>
  <c r="Q97" i="1"/>
  <c r="G80" i="2"/>
  <c r="C80" i="2"/>
  <c r="G69" i="2"/>
  <c r="C69" i="2"/>
  <c r="G79" i="2"/>
  <c r="C79" i="2"/>
  <c r="G68" i="2"/>
  <c r="C68" i="2"/>
  <c r="G67" i="2"/>
  <c r="C67" i="2"/>
  <c r="G66" i="2"/>
  <c r="C66" i="2"/>
  <c r="G65" i="2"/>
  <c r="C65" i="2"/>
  <c r="E65" i="2"/>
  <c r="G64" i="2"/>
  <c r="C64" i="2"/>
  <c r="G63" i="2"/>
  <c r="C63" i="2"/>
  <c r="G78" i="2"/>
  <c r="C78" i="2"/>
  <c r="G77" i="2"/>
  <c r="C77" i="2"/>
  <c r="G76" i="2"/>
  <c r="C76" i="2"/>
  <c r="G62" i="2"/>
  <c r="C62" i="2"/>
  <c r="E62" i="2"/>
  <c r="G75" i="2"/>
  <c r="C75" i="2"/>
  <c r="G74" i="2"/>
  <c r="C74" i="2"/>
  <c r="G61" i="2"/>
  <c r="C61" i="2"/>
  <c r="G60" i="2"/>
  <c r="C60" i="2"/>
  <c r="G73" i="2"/>
  <c r="C73" i="2"/>
  <c r="G59" i="2"/>
  <c r="C59" i="2"/>
  <c r="E59" i="2"/>
  <c r="G58" i="2"/>
  <c r="C58" i="2"/>
  <c r="G72" i="2"/>
  <c r="C72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E62" i="1"/>
  <c r="F62" i="1" s="1"/>
  <c r="G62" i="1" s="1"/>
  <c r="I62" i="1" s="1"/>
  <c r="G48" i="2"/>
  <c r="C48" i="2"/>
  <c r="E61" i="1"/>
  <c r="E48" i="2" s="1"/>
  <c r="G47" i="2"/>
  <c r="C47" i="2"/>
  <c r="E47" i="2"/>
  <c r="E60" i="1"/>
  <c r="G46" i="2"/>
  <c r="C46" i="2"/>
  <c r="G45" i="2"/>
  <c r="C45" i="2"/>
  <c r="E45" i="2"/>
  <c r="E58" i="1"/>
  <c r="G44" i="2"/>
  <c r="C44" i="2"/>
  <c r="E44" i="2"/>
  <c r="E57" i="1"/>
  <c r="F57" i="1" s="1"/>
  <c r="G57" i="1" s="1"/>
  <c r="I57" i="1" s="1"/>
  <c r="G43" i="2"/>
  <c r="C43" i="2"/>
  <c r="E56" i="1"/>
  <c r="E43" i="2" s="1"/>
  <c r="G42" i="2"/>
  <c r="C42" i="2"/>
  <c r="E42" i="2"/>
  <c r="E55" i="1"/>
  <c r="F55" i="1" s="1"/>
  <c r="G55" i="1" s="1"/>
  <c r="I55" i="1" s="1"/>
  <c r="G41" i="2"/>
  <c r="C41" i="2"/>
  <c r="E54" i="1"/>
  <c r="F54" i="1" s="1"/>
  <c r="G54" i="1" s="1"/>
  <c r="I54" i="1" s="1"/>
  <c r="G40" i="2"/>
  <c r="C40" i="2"/>
  <c r="E40" i="2"/>
  <c r="E53" i="1"/>
  <c r="F53" i="1"/>
  <c r="G53" i="1" s="1"/>
  <c r="I53" i="1" s="1"/>
  <c r="G39" i="2"/>
  <c r="C39" i="2"/>
  <c r="E39" i="2"/>
  <c r="E52" i="1"/>
  <c r="G38" i="2"/>
  <c r="C38" i="2"/>
  <c r="E38" i="2"/>
  <c r="E51" i="1"/>
  <c r="F51" i="1"/>
  <c r="G51" i="1" s="1"/>
  <c r="J51" i="1" s="1"/>
  <c r="G37" i="2"/>
  <c r="C37" i="2"/>
  <c r="E37" i="2"/>
  <c r="E50" i="1"/>
  <c r="G71" i="2"/>
  <c r="C71" i="2"/>
  <c r="G36" i="2"/>
  <c r="C36" i="2"/>
  <c r="E48" i="1"/>
  <c r="G35" i="2"/>
  <c r="C35" i="2"/>
  <c r="E35" i="2"/>
  <c r="E47" i="1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E29" i="2"/>
  <c r="E41" i="1"/>
  <c r="F41" i="1" s="1"/>
  <c r="G41" i="1" s="1"/>
  <c r="J41" i="1" s="1"/>
  <c r="G28" i="2"/>
  <c r="C28" i="2"/>
  <c r="G27" i="2"/>
  <c r="C27" i="2"/>
  <c r="G26" i="2"/>
  <c r="C26" i="2"/>
  <c r="E26" i="2"/>
  <c r="E38" i="1"/>
  <c r="G25" i="2"/>
  <c r="C25" i="2"/>
  <c r="E25" i="2"/>
  <c r="G24" i="2"/>
  <c r="C24" i="2"/>
  <c r="E24" i="2"/>
  <c r="G23" i="2"/>
  <c r="C23" i="2"/>
  <c r="G22" i="2"/>
  <c r="C22" i="2"/>
  <c r="E22" i="2"/>
  <c r="E34" i="1"/>
  <c r="G21" i="2"/>
  <c r="C21" i="2"/>
  <c r="E21" i="2"/>
  <c r="E33" i="1"/>
  <c r="F33" i="1" s="1"/>
  <c r="G33" i="1" s="1"/>
  <c r="J33" i="1" s="1"/>
  <c r="G20" i="2"/>
  <c r="C20" i="2"/>
  <c r="E20" i="2"/>
  <c r="E32" i="1"/>
  <c r="G19" i="2"/>
  <c r="C19" i="2"/>
  <c r="E19" i="2"/>
  <c r="E31" i="1"/>
  <c r="G18" i="2"/>
  <c r="C18" i="2"/>
  <c r="E18" i="2"/>
  <c r="E30" i="1"/>
  <c r="G17" i="2"/>
  <c r="C17" i="2"/>
  <c r="E29" i="1"/>
  <c r="F29" i="1" s="1"/>
  <c r="G29" i="1" s="1"/>
  <c r="J29" i="1" s="1"/>
  <c r="G16" i="2"/>
  <c r="C16" i="2"/>
  <c r="E16" i="2"/>
  <c r="E28" i="1"/>
  <c r="G15" i="2"/>
  <c r="C15" i="2"/>
  <c r="E27" i="1"/>
  <c r="E15" i="2" s="1"/>
  <c r="G14" i="2"/>
  <c r="C14" i="2"/>
  <c r="E14" i="2"/>
  <c r="E26" i="1"/>
  <c r="F26" i="1" s="1"/>
  <c r="G26" i="1" s="1"/>
  <c r="J26" i="1" s="1"/>
  <c r="G13" i="2"/>
  <c r="C13" i="2"/>
  <c r="E25" i="1"/>
  <c r="E13" i="2" s="1"/>
  <c r="G12" i="2"/>
  <c r="C12" i="2"/>
  <c r="E12" i="2"/>
  <c r="E24" i="1"/>
  <c r="G70" i="2"/>
  <c r="C70" i="2"/>
  <c r="G11" i="2"/>
  <c r="C11" i="2"/>
  <c r="E11" i="2"/>
  <c r="E21" i="1"/>
  <c r="F21" i="1" s="1"/>
  <c r="G21" i="1" s="1"/>
  <c r="J21" i="1" s="1"/>
  <c r="H80" i="2"/>
  <c r="B80" i="2"/>
  <c r="F80" i="2"/>
  <c r="D80" i="2"/>
  <c r="A80" i="2"/>
  <c r="H69" i="2"/>
  <c r="B69" i="2"/>
  <c r="F69" i="2"/>
  <c r="D69" i="2"/>
  <c r="A69" i="2"/>
  <c r="H79" i="2"/>
  <c r="B79" i="2"/>
  <c r="F79" i="2"/>
  <c r="D79" i="2"/>
  <c r="A7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78" i="2"/>
  <c r="B78" i="2"/>
  <c r="D78" i="2"/>
  <c r="A78" i="2"/>
  <c r="H77" i="2"/>
  <c r="B77" i="2"/>
  <c r="D77" i="2"/>
  <c r="A77" i="2"/>
  <c r="H76" i="2"/>
  <c r="B76" i="2"/>
  <c r="D76" i="2"/>
  <c r="A76" i="2"/>
  <c r="H62" i="2"/>
  <c r="B62" i="2"/>
  <c r="D62" i="2"/>
  <c r="A62" i="2"/>
  <c r="H75" i="2"/>
  <c r="B75" i="2"/>
  <c r="D75" i="2"/>
  <c r="A75" i="2"/>
  <c r="H74" i="2"/>
  <c r="B74" i="2"/>
  <c r="D74" i="2"/>
  <c r="A74" i="2"/>
  <c r="H61" i="2"/>
  <c r="B61" i="2"/>
  <c r="D61" i="2"/>
  <c r="A61" i="2"/>
  <c r="H60" i="2"/>
  <c r="B60" i="2"/>
  <c r="D60" i="2"/>
  <c r="A60" i="2"/>
  <c r="H73" i="2"/>
  <c r="B73" i="2"/>
  <c r="D73" i="2"/>
  <c r="A73" i="2"/>
  <c r="H59" i="2"/>
  <c r="B59" i="2"/>
  <c r="D59" i="2"/>
  <c r="A59" i="2"/>
  <c r="H58" i="2"/>
  <c r="B58" i="2"/>
  <c r="D58" i="2"/>
  <c r="A58" i="2"/>
  <c r="H72" i="2"/>
  <c r="B72" i="2"/>
  <c r="D72" i="2"/>
  <c r="A72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71" i="2"/>
  <c r="B71" i="2"/>
  <c r="D71" i="2"/>
  <c r="A71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70" i="2"/>
  <c r="B70" i="2"/>
  <c r="D70" i="2"/>
  <c r="A70" i="2"/>
  <c r="H11" i="2"/>
  <c r="B11" i="2"/>
  <c r="D11" i="2"/>
  <c r="A11" i="2"/>
  <c r="Q93" i="1"/>
  <c r="F48" i="1"/>
  <c r="G48" i="1" s="1"/>
  <c r="I48" i="1" s="1"/>
  <c r="F50" i="1"/>
  <c r="G50" i="1" s="1"/>
  <c r="J50" i="1" s="1"/>
  <c r="F52" i="1"/>
  <c r="G52" i="1" s="1"/>
  <c r="J52" i="1" s="1"/>
  <c r="F58" i="1"/>
  <c r="G58" i="1" s="1"/>
  <c r="J58" i="1" s="1"/>
  <c r="F60" i="1"/>
  <c r="G60" i="1"/>
  <c r="I60" i="1" s="1"/>
  <c r="F61" i="1"/>
  <c r="G61" i="1"/>
  <c r="I61" i="1" s="1"/>
  <c r="Q92" i="1"/>
  <c r="Q91" i="1"/>
  <c r="Q90" i="1"/>
  <c r="Q94" i="1"/>
  <c r="Q75" i="1"/>
  <c r="Q83" i="1"/>
  <c r="Q84" i="1"/>
  <c r="Q85" i="1"/>
  <c r="Q86" i="1"/>
  <c r="Q88" i="1"/>
  <c r="E22" i="1"/>
  <c r="F22" i="1"/>
  <c r="G22" i="1" s="1"/>
  <c r="H22" i="1" s="1"/>
  <c r="F24" i="1"/>
  <c r="G24" i="1" s="1"/>
  <c r="J24" i="1" s="1"/>
  <c r="F28" i="1"/>
  <c r="G28" i="1" s="1"/>
  <c r="J28" i="1" s="1"/>
  <c r="F30" i="1"/>
  <c r="G30" i="1"/>
  <c r="J30" i="1" s="1"/>
  <c r="F31" i="1"/>
  <c r="G31" i="1" s="1"/>
  <c r="J31" i="1" s="1"/>
  <c r="F32" i="1"/>
  <c r="G32" i="1" s="1"/>
  <c r="J32" i="1" s="1"/>
  <c r="F34" i="1"/>
  <c r="G34" i="1" s="1"/>
  <c r="J34" i="1" s="1"/>
  <c r="F38" i="1"/>
  <c r="G38" i="1" s="1"/>
  <c r="J38" i="1" s="1"/>
  <c r="F47" i="1"/>
  <c r="G47" i="1" s="1"/>
  <c r="I47" i="1" s="1"/>
  <c r="Q87" i="1"/>
  <c r="C17" i="1"/>
  <c r="Q79" i="1"/>
  <c r="Q29" i="1"/>
  <c r="Q72" i="1"/>
  <c r="Q76" i="1"/>
  <c r="Q73" i="1"/>
  <c r="Q70" i="1"/>
  <c r="Q21" i="1"/>
  <c r="Q24" i="1"/>
  <c r="Q25" i="1"/>
  <c r="Q26" i="1"/>
  <c r="Q27" i="1"/>
  <c r="Q28" i="1"/>
  <c r="Q30" i="1"/>
  <c r="Q31" i="1"/>
  <c r="Q32" i="1"/>
  <c r="Q33" i="1"/>
  <c r="Q34" i="1"/>
  <c r="Q38" i="1"/>
  <c r="Q41" i="1"/>
  <c r="Q50" i="1"/>
  <c r="Q51" i="1"/>
  <c r="Q52" i="1"/>
  <c r="Q56" i="1"/>
  <c r="Q58" i="1"/>
  <c r="Q59" i="1"/>
  <c r="Q35" i="1"/>
  <c r="Q36" i="1"/>
  <c r="Q37" i="1"/>
  <c r="Q39" i="1"/>
  <c r="Q40" i="1"/>
  <c r="Q42" i="1"/>
  <c r="Q43" i="1"/>
  <c r="Q44" i="1"/>
  <c r="Q45" i="1"/>
  <c r="Q46" i="1"/>
  <c r="Q47" i="1"/>
  <c r="Q48" i="1"/>
  <c r="Q53" i="1"/>
  <c r="Q54" i="1"/>
  <c r="Q55" i="1"/>
  <c r="Q57" i="1"/>
  <c r="Q60" i="1"/>
  <c r="Q61" i="1"/>
  <c r="Q62" i="1"/>
  <c r="Q63" i="1"/>
  <c r="Q64" i="1"/>
  <c r="Q65" i="1"/>
  <c r="Q66" i="1"/>
  <c r="Q67" i="1"/>
  <c r="Q68" i="1"/>
  <c r="Q69" i="1"/>
  <c r="Q22" i="1"/>
  <c r="E82" i="1"/>
  <c r="F82" i="1" s="1"/>
  <c r="G82" i="1" s="1"/>
  <c r="K82" i="1" s="1"/>
  <c r="E77" i="1"/>
  <c r="E74" i="2" s="1"/>
  <c r="F77" i="1"/>
  <c r="G77" i="1" s="1"/>
  <c r="K77" i="1" s="1"/>
  <c r="E70" i="1"/>
  <c r="E57" i="2" s="1"/>
  <c r="E81" i="1"/>
  <c r="E77" i="2" s="1"/>
  <c r="E74" i="1"/>
  <c r="F74" i="1" s="1"/>
  <c r="G74" i="1" s="1"/>
  <c r="K74" i="1" s="1"/>
  <c r="E69" i="1"/>
  <c r="E56" i="2" s="1"/>
  <c r="E80" i="1"/>
  <c r="F80" i="1" s="1"/>
  <c r="G80" i="1" s="1"/>
  <c r="K80" i="1" s="1"/>
  <c r="E71" i="1"/>
  <c r="E72" i="2" s="1"/>
  <c r="E59" i="1"/>
  <c r="F59" i="1" s="1"/>
  <c r="G59" i="1" s="1"/>
  <c r="J59" i="1" s="1"/>
  <c r="E46" i="1"/>
  <c r="E34" i="2" s="1"/>
  <c r="E45" i="1"/>
  <c r="E33" i="2" s="1"/>
  <c r="E44" i="1"/>
  <c r="F44" i="1"/>
  <c r="G44" i="1" s="1"/>
  <c r="I44" i="1" s="1"/>
  <c r="E43" i="1"/>
  <c r="E31" i="2" s="1"/>
  <c r="E42" i="1"/>
  <c r="E40" i="1"/>
  <c r="E28" i="2" s="1"/>
  <c r="E39" i="1"/>
  <c r="F39" i="1"/>
  <c r="G39" i="1" s="1"/>
  <c r="I39" i="1" s="1"/>
  <c r="E37" i="1"/>
  <c r="F37" i="1" s="1"/>
  <c r="G37" i="1" s="1"/>
  <c r="I37" i="1" s="1"/>
  <c r="E36" i="1"/>
  <c r="E35" i="1"/>
  <c r="F35" i="1" s="1"/>
  <c r="G35" i="1" s="1"/>
  <c r="I35" i="1" s="1"/>
  <c r="E68" i="1"/>
  <c r="E55" i="2" s="1"/>
  <c r="E67" i="1"/>
  <c r="F67" i="1" s="1"/>
  <c r="G67" i="1" s="1"/>
  <c r="J67" i="1" s="1"/>
  <c r="E64" i="1"/>
  <c r="E51" i="2" s="1"/>
  <c r="E63" i="1"/>
  <c r="E50" i="2" s="1"/>
  <c r="F63" i="1"/>
  <c r="G63" i="1" s="1"/>
  <c r="J63" i="1" s="1"/>
  <c r="E66" i="1"/>
  <c r="E53" i="2" s="1"/>
  <c r="E65" i="1"/>
  <c r="E52" i="2" s="1"/>
  <c r="E75" i="1"/>
  <c r="E60" i="2" s="1"/>
  <c r="E88" i="1"/>
  <c r="E68" i="2" s="1"/>
  <c r="E86" i="1"/>
  <c r="F86" i="1" s="1"/>
  <c r="G86" i="1" s="1"/>
  <c r="K86" i="1" s="1"/>
  <c r="E85" i="1"/>
  <c r="F85" i="1"/>
  <c r="G85" i="1" s="1"/>
  <c r="K85" i="1" s="1"/>
  <c r="E84" i="1"/>
  <c r="F84" i="1" s="1"/>
  <c r="G84" i="1" s="1"/>
  <c r="K84" i="1" s="1"/>
  <c r="E83" i="1"/>
  <c r="F83" i="1"/>
  <c r="G83" i="1" s="1"/>
  <c r="K83" i="1" s="1"/>
  <c r="E87" i="1"/>
  <c r="F87" i="1" s="1"/>
  <c r="G87" i="1" s="1"/>
  <c r="K87" i="1" s="1"/>
  <c r="E79" i="1"/>
  <c r="F79" i="1"/>
  <c r="G79" i="1" s="1"/>
  <c r="K79" i="1" s="1"/>
  <c r="E76" i="1"/>
  <c r="F76" i="1" s="1"/>
  <c r="G76" i="1" s="1"/>
  <c r="K76" i="1" s="1"/>
  <c r="E73" i="1"/>
  <c r="F73" i="1"/>
  <c r="G73" i="1" s="1"/>
  <c r="K73" i="1" s="1"/>
  <c r="F65" i="1"/>
  <c r="G65" i="1" s="1"/>
  <c r="J65" i="1" s="1"/>
  <c r="F64" i="1"/>
  <c r="G64" i="1" s="1"/>
  <c r="J64" i="1" s="1"/>
  <c r="F36" i="1"/>
  <c r="G36" i="1" s="1"/>
  <c r="I36" i="1" s="1"/>
  <c r="E30" i="2"/>
  <c r="F42" i="1"/>
  <c r="G42" i="1"/>
  <c r="I42" i="1" s="1"/>
  <c r="F88" i="1"/>
  <c r="G88" i="1"/>
  <c r="K88" i="1" s="1"/>
  <c r="E27" i="2"/>
  <c r="F68" i="1"/>
  <c r="G68" i="1" s="1"/>
  <c r="J68" i="1" s="1"/>
  <c r="E17" i="2"/>
  <c r="E36" i="2"/>
  <c r="E100" i="1"/>
  <c r="F100" i="1"/>
  <c r="G100" i="1" s="1"/>
  <c r="K100" i="1" s="1"/>
  <c r="E92" i="1"/>
  <c r="F92" i="1" s="1"/>
  <c r="G92" i="1" s="1"/>
  <c r="K92" i="1" s="1"/>
  <c r="E106" i="1"/>
  <c r="F106" i="1"/>
  <c r="G106" i="1" s="1"/>
  <c r="K106" i="1" s="1"/>
  <c r="E97" i="1"/>
  <c r="F97" i="1" s="1"/>
  <c r="G97" i="1" s="1"/>
  <c r="J97" i="1" s="1"/>
  <c r="E89" i="1"/>
  <c r="E79" i="2" s="1"/>
  <c r="F89" i="1"/>
  <c r="G89" i="1" s="1"/>
  <c r="K89" i="1" s="1"/>
  <c r="E102" i="1"/>
  <c r="F102" i="1" s="1"/>
  <c r="G102" i="1" s="1"/>
  <c r="K102" i="1" s="1"/>
  <c r="E94" i="1"/>
  <c r="E69" i="2" s="1"/>
  <c r="F94" i="1"/>
  <c r="G94" i="1" s="1"/>
  <c r="J94" i="1" s="1"/>
  <c r="E108" i="1"/>
  <c r="F108" i="1" s="1"/>
  <c r="G108" i="1" s="1"/>
  <c r="K108" i="1" s="1"/>
  <c r="E99" i="1"/>
  <c r="F99" i="1"/>
  <c r="G99" i="1" s="1"/>
  <c r="K99" i="1" s="1"/>
  <c r="E91" i="1"/>
  <c r="F91" i="1" s="1"/>
  <c r="G91" i="1" s="1"/>
  <c r="K91" i="1" s="1"/>
  <c r="E104" i="1"/>
  <c r="F104" i="1"/>
  <c r="G104" i="1" s="1"/>
  <c r="K104" i="1" s="1"/>
  <c r="E96" i="1"/>
  <c r="F96" i="1" s="1"/>
  <c r="G96" i="1" s="1"/>
  <c r="K96" i="1" s="1"/>
  <c r="E49" i="1"/>
  <c r="F49" i="1"/>
  <c r="G49" i="1" s="1"/>
  <c r="I49" i="1" s="1"/>
  <c r="E101" i="1"/>
  <c r="F101" i="1" s="1"/>
  <c r="G101" i="1" s="1"/>
  <c r="K101" i="1" s="1"/>
  <c r="E93" i="1"/>
  <c r="F93" i="1"/>
  <c r="G93" i="1" s="1"/>
  <c r="K93" i="1" s="1"/>
  <c r="E112" i="1"/>
  <c r="F112" i="1" s="1"/>
  <c r="G112" i="1" s="1"/>
  <c r="K112" i="1" s="1"/>
  <c r="E71" i="2"/>
  <c r="E70" i="2"/>
  <c r="E23" i="1"/>
  <c r="F23" i="1"/>
  <c r="G23" i="1" s="1"/>
  <c r="I23" i="1" s="1"/>
  <c r="F70" i="1"/>
  <c r="G70" i="1" s="1"/>
  <c r="J70" i="1" s="1"/>
  <c r="E72" i="1"/>
  <c r="E58" i="2" s="1"/>
  <c r="E107" i="1"/>
  <c r="F107" i="1"/>
  <c r="G107" i="1" s="1"/>
  <c r="K107" i="1" s="1"/>
  <c r="E63" i="2"/>
  <c r="E103" i="1"/>
  <c r="F103" i="1" s="1"/>
  <c r="G103" i="1" s="1"/>
  <c r="K103" i="1" s="1"/>
  <c r="C12" i="1"/>
  <c r="C11" i="1"/>
  <c r="O117" i="1" l="1"/>
  <c r="F15" i="1"/>
  <c r="O116" i="1"/>
  <c r="O115" i="1"/>
  <c r="E61" i="2"/>
  <c r="F72" i="1"/>
  <c r="G72" i="1" s="1"/>
  <c r="J72" i="1" s="1"/>
  <c r="F46" i="1"/>
  <c r="G46" i="1" s="1"/>
  <c r="I46" i="1" s="1"/>
  <c r="F66" i="1"/>
  <c r="G66" i="1" s="1"/>
  <c r="J66" i="1" s="1"/>
  <c r="F43" i="1"/>
  <c r="G43" i="1" s="1"/>
  <c r="I43" i="1" s="1"/>
  <c r="F45" i="1"/>
  <c r="G45" i="1" s="1"/>
  <c r="I45" i="1" s="1"/>
  <c r="E41" i="2"/>
  <c r="E49" i="2"/>
  <c r="E78" i="2"/>
  <c r="F71" i="1"/>
  <c r="G71" i="1" s="1"/>
  <c r="K71" i="1" s="1"/>
  <c r="F69" i="1"/>
  <c r="G69" i="1" s="1"/>
  <c r="J69" i="1" s="1"/>
  <c r="F81" i="1"/>
  <c r="G81" i="1" s="1"/>
  <c r="K81" i="1" s="1"/>
  <c r="F27" i="1"/>
  <c r="G27" i="1" s="1"/>
  <c r="J27" i="1" s="1"/>
  <c r="F56" i="1"/>
  <c r="G56" i="1" s="1"/>
  <c r="J56" i="1" s="1"/>
  <c r="F25" i="1"/>
  <c r="G25" i="1" s="1"/>
  <c r="J25" i="1" s="1"/>
  <c r="E46" i="2"/>
  <c r="E80" i="2"/>
  <c r="E76" i="2"/>
  <c r="E66" i="2"/>
  <c r="E64" i="2"/>
  <c r="F75" i="1"/>
  <c r="G75" i="1" s="1"/>
  <c r="K75" i="1" s="1"/>
  <c r="F40" i="1"/>
  <c r="G40" i="1" s="1"/>
  <c r="I40" i="1" s="1"/>
  <c r="E75" i="2"/>
  <c r="E73" i="2"/>
  <c r="E23" i="2"/>
  <c r="E67" i="2"/>
  <c r="O114" i="1"/>
  <c r="O109" i="1"/>
  <c r="C16" i="1"/>
  <c r="D18" i="1" s="1"/>
  <c r="O100" i="1"/>
  <c r="O102" i="1"/>
  <c r="O112" i="1"/>
  <c r="O101" i="1"/>
  <c r="O97" i="1"/>
  <c r="O111" i="1"/>
  <c r="O105" i="1"/>
  <c r="O98" i="1"/>
  <c r="O95" i="1"/>
  <c r="O90" i="1"/>
  <c r="O104" i="1"/>
  <c r="O107" i="1"/>
  <c r="O88" i="1"/>
  <c r="O86" i="1"/>
  <c r="O113" i="1"/>
  <c r="O108" i="1"/>
  <c r="O96" i="1"/>
  <c r="O89" i="1"/>
  <c r="O87" i="1"/>
  <c r="O106" i="1"/>
  <c r="O103" i="1"/>
  <c r="O93" i="1"/>
  <c r="C15" i="1"/>
  <c r="O94" i="1"/>
  <c r="O91" i="1"/>
  <c r="O110" i="1"/>
  <c r="O92" i="1"/>
  <c r="O9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<sst xmlns="http://schemas.openxmlformats.org/spreadsheetml/2006/main" count="828" uniqueCount="402">
  <si>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</si>
  <si>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</si>
  <si>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</si>
  <si>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</si>
  <si>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</si>
  <si>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</si>
  <si>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</si>
  <si>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</si>
  <si>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</si>
  <si>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</si>
  <si>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</si>
  <si>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</si>
  <si>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</si>
  <si>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</si>
  <si>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</si>
  <si>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</si>
  <si>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</si>
  <si>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</si>
  <si>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</si>
  <si>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</si>
  <si>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</si>
  <si>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</si>
  <si>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</si>
  <si>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</si>
  <si>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</si>
  <si>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</si>
  <si>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</si>
  <si>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</si>
  <si>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</si>
  <si>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</si>
  <si>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</si>
  <si>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Bull...17</t>
  </si>
  <si>
    <t>B</t>
  </si>
  <si>
    <t>BBSAG Bull...18</t>
  </si>
  <si>
    <t>Locher K</t>
  </si>
  <si>
    <t>BBSAG Bull...28</t>
  </si>
  <si>
    <t>BBSAG Bull...29</t>
  </si>
  <si>
    <t>BBSAG Bull.2</t>
  </si>
  <si>
    <t>v</t>
  </si>
  <si>
    <t>Peter H</t>
  </si>
  <si>
    <t>BBSAG Bull.3</t>
  </si>
  <si>
    <t>BBSAG Bull.21</t>
  </si>
  <si>
    <t>BBSAG Bull.26</t>
  </si>
  <si>
    <t>BBSAG Bull.27</t>
  </si>
  <si>
    <t>BBSAG Bull.32</t>
  </si>
  <si>
    <t>BBSAG Bull.37</t>
  </si>
  <si>
    <t>BBSAG Bull.42</t>
  </si>
  <si>
    <t>Germann R</t>
  </si>
  <si>
    <t>BBSAG Bull.65</t>
  </si>
  <si>
    <t>phe</t>
  </si>
  <si>
    <t>AS SP SCI 203,189</t>
  </si>
  <si>
    <t>K</t>
  </si>
  <si>
    <t>S phe</t>
  </si>
  <si>
    <t>AS SP SCI</t>
  </si>
  <si>
    <t>phe  V</t>
  </si>
  <si>
    <t>BAV-M 62</t>
  </si>
  <si>
    <t>phe  B</t>
  </si>
  <si>
    <t>ccd</t>
  </si>
  <si>
    <t>W.Kleikamp</t>
  </si>
  <si>
    <t>IBVS 4711</t>
  </si>
  <si>
    <t>II</t>
  </si>
  <si>
    <t>IBVS 4912</t>
  </si>
  <si>
    <t>I</t>
  </si>
  <si>
    <t>IBVS 4078</t>
  </si>
  <si>
    <t>IBVS 5583</t>
  </si>
  <si>
    <t>IBVS 0046</t>
  </si>
  <si>
    <t>IBVS 5296</t>
  </si>
  <si>
    <t>IBVS 5603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</si>
  <si>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</si>
  <si>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</si>
  <si>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</si>
  <si>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</si>
  <si>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</si>
  <si>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</si>
  <si>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5871</t>
  </si>
  <si>
    <t>Add cycle</t>
  </si>
  <si>
    <t>Old Cycle</t>
  </si>
  <si>
    <t>IBVS 5992</t>
  </si>
  <si>
    <t>2013JAVSO..41..122</t>
  </si>
  <si>
    <t>OEJV 0160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</si>
  <si>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</si>
  <si>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</si>
  <si>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</si>
  <si>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</si>
  <si>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</si>
  <si>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</si>
  <si>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</si>
  <si>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</si>
  <si>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</si>
  <si>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</si>
  <si>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</si>
  <si>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</si>
  <si>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</si>
  <si>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</si>
  <si>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2430470.310 </t>
  </si>
  <si>
    <t> 20.04.1942 19:26 </t>
  </si>
  <si>
    <t> -0.001 </t>
  </si>
  <si>
    <t>V </t>
  </si>
  <si>
    <t> K.Kordylewski </t>
  </si>
  <si>
    <t> SAC 18 </t>
  </si>
  <si>
    <t>2434126.336 </t>
  </si>
  <si>
    <t> 23.04.1952 20:03 </t>
  </si>
  <si>
    <t> 0.001 </t>
  </si>
  <si>
    <t> SAC 24 </t>
  </si>
  <si>
    <t>2435862.497 </t>
  </si>
  <si>
    <t> 23.01.1957 23:55 </t>
  </si>
  <si>
    <t> -0.021 </t>
  </si>
  <si>
    <t>P </t>
  </si>
  <si>
    <t> H.Busch </t>
  </si>
  <si>
    <t> MHAR 4.11 </t>
  </si>
  <si>
    <t>2435876.525 </t>
  </si>
  <si>
    <t> 07.02.1957 00:36 </t>
  </si>
  <si>
    <t> SAC 29 </t>
  </si>
  <si>
    <t>2437403.351 </t>
  </si>
  <si>
    <t> 13.04.1961 20:25 </t>
  </si>
  <si>
    <t> -0.020 </t>
  </si>
  <si>
    <t>2437669.503 </t>
  </si>
  <si>
    <t> 05.01.1962 00:04 </t>
  </si>
  <si>
    <t> -0.015 </t>
  </si>
  <si>
    <t>2438321.666 </t>
  </si>
  <si>
    <t> 19.10.1963 03:59 </t>
  </si>
  <si>
    <t> 0.009 </t>
  </si>
  <si>
    <t>2438449.285 </t>
  </si>
  <si>
    <t> 23.02.1964 18:50 </t>
  </si>
  <si>
    <t> 0.002 </t>
  </si>
  <si>
    <t>IBVS 46 </t>
  </si>
  <si>
    <t>2438473.383 </t>
  </si>
  <si>
    <t> 18.03.1964 21:11 </t>
  </si>
  <si>
    <t> -0.025 </t>
  </si>
  <si>
    <t>2438852.398 </t>
  </si>
  <si>
    <t> 01.04.1965 21:33 </t>
  </si>
  <si>
    <t> 0.003 </t>
  </si>
  <si>
    <t>2439507.640 </t>
  </si>
  <si>
    <t> 17.01.1967 03:21 </t>
  </si>
  <si>
    <t> -0.007 </t>
  </si>
  <si>
    <t>2439536.458 </t>
  </si>
  <si>
    <t> 14.02.1967 22:59 </t>
  </si>
  <si>
    <t> 0.018 </t>
  </si>
  <si>
    <t>2439915.424 </t>
  </si>
  <si>
    <t> 28.02.1968 22:10 </t>
  </si>
  <si>
    <t> -0.004 </t>
  </si>
  <si>
    <t>2440290.514 </t>
  </si>
  <si>
    <t> 10.03.1969 00:20 </t>
  </si>
  <si>
    <t> -0.011 </t>
  </si>
  <si>
    <t> R.Diethelm </t>
  </si>
  <si>
    <t> ORI 112 </t>
  </si>
  <si>
    <t>2440319.313 </t>
  </si>
  <si>
    <t> 07.04.1969 19:30 </t>
  </si>
  <si>
    <t> -0.005 </t>
  </si>
  <si>
    <t> ORI 113 </t>
  </si>
  <si>
    <t>2440319.322 </t>
  </si>
  <si>
    <t> 07.04.1969 19:43 </t>
  </si>
  <si>
    <t> 0.004 </t>
  </si>
  <si>
    <t> K.Locher </t>
  </si>
  <si>
    <t>2440319.343 </t>
  </si>
  <si>
    <t> 07.04.1969 20:13 </t>
  </si>
  <si>
    <t> 0.025 </t>
  </si>
  <si>
    <t>2440322.412 </t>
  </si>
  <si>
    <t> 10.04.1969 21:53 </t>
  </si>
  <si>
    <t> -0.019 </t>
  </si>
  <si>
    <t>2440322.426 </t>
  </si>
  <si>
    <t> 10.04.1969 22:13 </t>
  </si>
  <si>
    <t>2440326.335 </t>
  </si>
  <si>
    <t> 14.04.1969 20:02 </t>
  </si>
  <si>
    <t> 0.013 </t>
  </si>
  <si>
    <t>2440974.571 </t>
  </si>
  <si>
    <t> 23.01.1971 01:42 </t>
  </si>
  <si>
    <t> ORI 123 </t>
  </si>
  <si>
    <t>2441003.349 </t>
  </si>
  <si>
    <t> 20.02.1971 20:22 </t>
  </si>
  <si>
    <t> ORI 124 </t>
  </si>
  <si>
    <t>2441024.370 </t>
  </si>
  <si>
    <t> 13.03.1971 20:52 </t>
  </si>
  <si>
    <t>2441396.350 </t>
  </si>
  <si>
    <t> 19.03.1972 20:24 </t>
  </si>
  <si>
    <t> -0.009 </t>
  </si>
  <si>
    <t> BBS 2 </t>
  </si>
  <si>
    <t>2441396.359 </t>
  </si>
  <si>
    <t> 19.03.1972 20:36 </t>
  </si>
  <si>
    <t> 0.000 </t>
  </si>
  <si>
    <t> H.Peter </t>
  </si>
  <si>
    <t>2441396.366 </t>
  </si>
  <si>
    <t> 19.03.1972 20:47 </t>
  </si>
  <si>
    <t> 0.007 </t>
  </si>
  <si>
    <t>2441410.368 </t>
  </si>
  <si>
    <t> 02.04.1972 20:49 </t>
  </si>
  <si>
    <t> BBS 3 </t>
  </si>
  <si>
    <t>2442010.366 </t>
  </si>
  <si>
    <t> 23.11.1973 20:47 </t>
  </si>
  <si>
    <t>E </t>
  </si>
  <si>
    <t>?</t>
  </si>
  <si>
    <t> A.G.Kulkarni </t>
  </si>
  <si>
    <t> CNJO 7.2 </t>
  </si>
  <si>
    <t>2442045.385 </t>
  </si>
  <si>
    <t> 28.12.1973 21:14 </t>
  </si>
  <si>
    <t>2442080.407 </t>
  </si>
  <si>
    <t> 01.02.1974 21:46 </t>
  </si>
  <si>
    <t>2442081.185 </t>
  </si>
  <si>
    <t> 02.02.1974 16:26 </t>
  </si>
  <si>
    <t>2442452.330 </t>
  </si>
  <si>
    <t> 08.02.1975 19:55 </t>
  </si>
  <si>
    <t> -0.058 </t>
  </si>
  <si>
    <t> BBS 21 </t>
  </si>
  <si>
    <t>2442838.385 </t>
  </si>
  <si>
    <t> 29.02.1976 21:14 </t>
  </si>
  <si>
    <t> 0.006 </t>
  </si>
  <si>
    <t> BBS 26 </t>
  </si>
  <si>
    <t>2442866.399 </t>
  </si>
  <si>
    <t> 28.03.1976 21:34 </t>
  </si>
  <si>
    <t> BBS 27 </t>
  </si>
  <si>
    <t>2443161.333 </t>
  </si>
  <si>
    <t> 17.01.1977 19:59 </t>
  </si>
  <si>
    <t>2443189.351 </t>
  </si>
  <si>
    <t> 14.02.1977 20:25 </t>
  </si>
  <si>
    <t> -0.000 </t>
  </si>
  <si>
    <t> BBS 32 </t>
  </si>
  <si>
    <t>2443196.353 </t>
  </si>
  <si>
    <t> 21.02.1977 20:28 </t>
  </si>
  <si>
    <t> -0.002 </t>
  </si>
  <si>
    <t>2443197.133 </t>
  </si>
  <si>
    <t> 22.02.1977 15:11 </t>
  </si>
  <si>
    <t>2443596.346 </t>
  </si>
  <si>
    <t> 28.03.1978 20:18 </t>
  </si>
  <si>
    <t> -0.008 </t>
  </si>
  <si>
    <t> BBS 37 </t>
  </si>
  <si>
    <t>2443936.421 </t>
  </si>
  <si>
    <t> 03.03.1979 22:06 </t>
  </si>
  <si>
    <t> -0.010 </t>
  </si>
  <si>
    <t> BBS 42 </t>
  </si>
  <si>
    <t>2445417.345 </t>
  </si>
  <si>
    <t> 23.03.1983 20:16 </t>
  </si>
  <si>
    <t> -0.017 </t>
  </si>
  <si>
    <t> R.Germann </t>
  </si>
  <si>
    <t> BBS 65 </t>
  </si>
  <si>
    <t>2448298.2635 </t>
  </si>
  <si>
    <t> 10.02.1991 18:19 </t>
  </si>
  <si>
    <t> -0.0265 </t>
  </si>
  <si>
    <t> G.Shenghong et al. </t>
  </si>
  <si>
    <t> ASS 203.189 </t>
  </si>
  <si>
    <t>2448307.1929 </t>
  </si>
  <si>
    <t> 19.02.1991 16:37 </t>
  </si>
  <si>
    <t> -0.0465 </t>
  </si>
  <si>
    <t>2448323.1672 </t>
  </si>
  <si>
    <t> 07.03.1991 16:00 </t>
  </si>
  <si>
    <t> -0.0255 </t>
  </si>
  <si>
    <t>2448334.0619 </t>
  </si>
  <si>
    <t> 18.03.1991 13:29 </t>
  </si>
  <si>
    <t> -0.0257 </t>
  </si>
  <si>
    <t>2449045.3532 </t>
  </si>
  <si>
    <t> 26.02.1993 20:28 </t>
  </si>
  <si>
    <t> -0.0170 </t>
  </si>
  <si>
    <t>G</t>
  </si>
  <si>
    <t> F.Agerer </t>
  </si>
  <si>
    <t>BAVM 62 </t>
  </si>
  <si>
    <t>2449045.3537 </t>
  </si>
  <si>
    <t> 26.02.1993 20:29 </t>
  </si>
  <si>
    <t> -0.0165 </t>
  </si>
  <si>
    <t>B;V</t>
  </si>
  <si>
    <t>2450862.4728 </t>
  </si>
  <si>
    <t> 17.02.1998 23:20 </t>
  </si>
  <si>
    <t> -0.0142 </t>
  </si>
  <si>
    <t>o</t>
  </si>
  <si>
    <t> W.Kleikamp </t>
  </si>
  <si>
    <t>BAVM 117 </t>
  </si>
  <si>
    <t>2451266.3619 </t>
  </si>
  <si>
    <t> 28.03.1999 20:41 </t>
  </si>
  <si>
    <t> -0.0153 </t>
  </si>
  <si>
    <t>-I</t>
  </si>
  <si>
    <t>BAVM 128 </t>
  </si>
  <si>
    <t>2451951.1819 </t>
  </si>
  <si>
    <t> 10.02.2001 16:21 </t>
  </si>
  <si>
    <t>22905</t>
  </si>
  <si>
    <t> -0.0188 </t>
  </si>
  <si>
    <t> Kiyota </t>
  </si>
  <si>
    <t>VSB 39 </t>
  </si>
  <si>
    <t>2451968.3015 </t>
  </si>
  <si>
    <t> 27.02.2001 19:14 </t>
  </si>
  <si>
    <t>22927</t>
  </si>
  <si>
    <t> -0.0198 </t>
  </si>
  <si>
    <t> K.&amp; M.Rätz </t>
  </si>
  <si>
    <t>BAVM 152 </t>
  </si>
  <si>
    <t>2452279.5877 </t>
  </si>
  <si>
    <t> 05.01.2002 02:06 </t>
  </si>
  <si>
    <t>23327</t>
  </si>
  <si>
    <t> M.Zejda </t>
  </si>
  <si>
    <t>IBVS 5583 </t>
  </si>
  <si>
    <t>2452302.1536 </t>
  </si>
  <si>
    <t> 27.01.2002 15:41 </t>
  </si>
  <si>
    <t>23356</t>
  </si>
  <si>
    <t> -0.0191 </t>
  </si>
  <si>
    <t> Nakajima </t>
  </si>
  <si>
    <t>VSB 40 </t>
  </si>
  <si>
    <t>2452384.6433 </t>
  </si>
  <si>
    <t> 20.04.2002 03:26 </t>
  </si>
  <si>
    <t>23462</t>
  </si>
  <si>
    <t> -0.0195 </t>
  </si>
  <si>
    <t>C </t>
  </si>
  <si>
    <t> S.Dvorak </t>
  </si>
  <si>
    <t> JAAVSO 41;122 </t>
  </si>
  <si>
    <t>2453054.6768 </t>
  </si>
  <si>
    <t> 19.02.2004 04:14 </t>
  </si>
  <si>
    <t>24323</t>
  </si>
  <si>
    <t> -0.0235 </t>
  </si>
  <si>
    <t>IBVS 5603 </t>
  </si>
  <si>
    <t>2453071.0198 </t>
  </si>
  <si>
    <t> 06.03.2004 12:28 </t>
  </si>
  <si>
    <t>24344</t>
  </si>
  <si>
    <t> -0.0229 </t>
  </si>
  <si>
    <t> Nagai </t>
  </si>
  <si>
    <t>VSB 43 </t>
  </si>
  <si>
    <t>2453776.0757 </t>
  </si>
  <si>
    <t> 09.02.2006 13:49 </t>
  </si>
  <si>
    <t>25250</t>
  </si>
  <si>
    <t> -0.0239 </t>
  </si>
  <si>
    <t> K. Nagai et al. </t>
  </si>
  <si>
    <t>VSB 45 </t>
  </si>
  <si>
    <t>2454832.8736 </t>
  </si>
  <si>
    <t> 01.01.2009 08:57 </t>
  </si>
  <si>
    <t>26608</t>
  </si>
  <si>
    <t> -0.0332 </t>
  </si>
  <si>
    <t>IBVS 5871 </t>
  </si>
  <si>
    <t>2454863.2255 </t>
  </si>
  <si>
    <t> 31.01.2009 17:24 </t>
  </si>
  <si>
    <t>26647</t>
  </si>
  <si>
    <t> -0.0314 </t>
  </si>
  <si>
    <t> K.Nakajima </t>
  </si>
  <si>
    <t>VSB 50 </t>
  </si>
  <si>
    <t>2455572.1709 </t>
  </si>
  <si>
    <t> 10.01.2011 16:06 </t>
  </si>
  <si>
    <t>27558</t>
  </si>
  <si>
    <t> -0.0339 </t>
  </si>
  <si>
    <t> H.Itoh </t>
  </si>
  <si>
    <t>VSB 53 </t>
  </si>
  <si>
    <t>2455576.0616 </t>
  </si>
  <si>
    <t> 14.01.2011 13:28 </t>
  </si>
  <si>
    <t>27563</t>
  </si>
  <si>
    <t> -0.0343 </t>
  </si>
  <si>
    <t>Ic</t>
  </si>
  <si>
    <t> K.Nagai </t>
  </si>
  <si>
    <t>2455627.42426 </t>
  </si>
  <si>
    <t> 06.03.2011 22:10 </t>
  </si>
  <si>
    <t>27629</t>
  </si>
  <si>
    <t> -0.03339 </t>
  </si>
  <si>
    <t> M.Lehky </t>
  </si>
  <si>
    <t>OEJV 0160 </t>
  </si>
  <si>
    <t>2455627.42434 </t>
  </si>
  <si>
    <t> 06.03.2011 22:11 </t>
  </si>
  <si>
    <t> -0.03331 </t>
  </si>
  <si>
    <t>2455627.42439 </t>
  </si>
  <si>
    <t> -0.03326 </t>
  </si>
  <si>
    <t>R</t>
  </si>
  <si>
    <t>2455627.42467 </t>
  </si>
  <si>
    <t> -0.03298 </t>
  </si>
  <si>
    <t>2455640.6550 </t>
  </si>
  <si>
    <t> 20.03.2011 03:43 </t>
  </si>
  <si>
    <t>27646</t>
  </si>
  <si>
    <t> -0.0322 </t>
  </si>
  <si>
    <t>IBVS 5992 </t>
  </si>
  <si>
    <t>2455882.67412 </t>
  </si>
  <si>
    <t> 17.11.2011 04:10 </t>
  </si>
  <si>
    <t>27957</t>
  </si>
  <si>
    <t> -0.03591 </t>
  </si>
  <si>
    <t> M.Mašek </t>
  </si>
  <si>
    <t>2455978.0007 </t>
  </si>
  <si>
    <t> 20.02.2012 12:01 </t>
  </si>
  <si>
    <t>28079.5</t>
  </si>
  <si>
    <t> -0.0399 </t>
  </si>
  <si>
    <t>Rc</t>
  </si>
  <si>
    <t>VSB 55 </t>
  </si>
  <si>
    <t>2456743.3734 </t>
  </si>
  <si>
    <t> 26.03.2014 20:57 </t>
  </si>
  <si>
    <t>29063</t>
  </si>
  <si>
    <t> -0.0352 </t>
  </si>
  <si>
    <t>BAVM 238 </t>
  </si>
  <si>
    <t>2457090.4541 </t>
  </si>
  <si>
    <t> 08.03.2015 22:53 </t>
  </si>
  <si>
    <t> -0.0355 </t>
  </si>
  <si>
    <t>BAVM 241 (=IBVS 6157) </t>
  </si>
  <si>
    <t>IBVS 6157</t>
  </si>
  <si>
    <t>VSB_061</t>
  </si>
  <si>
    <t>JAVSO..44…69</t>
  </si>
  <si>
    <t>JAVSO..45..121</t>
  </si>
  <si>
    <t>VSB-64</t>
  </si>
  <si>
    <t>RHN 2020</t>
  </si>
  <si>
    <t>IBVS 6261</t>
  </si>
  <si>
    <t>JAVSO..46..184</t>
  </si>
  <si>
    <t>VSB 067</t>
  </si>
  <si>
    <t>JAVSO 49, 106</t>
  </si>
  <si>
    <t>IBVS, 63, 6262</t>
  </si>
  <si>
    <t>VSB, 91</t>
  </si>
  <si>
    <t>EU Hya / GSC 4875-1405</t>
  </si>
  <si>
    <t>IC</t>
  </si>
  <si>
    <t>VSB, 108</t>
  </si>
  <si>
    <t>JAAVSO, 51, 250</t>
  </si>
  <si>
    <t>JAAVSO, 52, 243</t>
  </si>
  <si>
    <t>Next ToM-P</t>
  </si>
  <si>
    <t>Next ToM-S</t>
  </si>
  <si>
    <t>10.10-10.80</t>
  </si>
  <si>
    <t>Mag p</t>
  </si>
  <si>
    <t>VSX</t>
  </si>
  <si>
    <t>EA/DW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</si>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</sst>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8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/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42" applyFont="1" applyAlignment="1">
      <alignment vertical="center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7" fillId="0" borderId="0" xfId="0" applyFont="1" applyAlignment="1">
      <alignment vertical="center"/>
    </xf>
    <xf numFmtId="165" fontId="37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6" fillId="0" borderId="0" xfId="43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 applyProtection="1">
      <alignment horizontal="left"/>
      <protection locked="0"/>
    </xf>
    <xf numFmtId="0" fontId="0" fillId="0" borderId="18" xfId="0" applyBorder="1" applyAlignment="1">
      <alignment vertical="center"/>
    </xf>
    <xf numFmtId="0" fontId="41" fillId="0" borderId="21" xfId="0" applyFont="1" applyBorder="1" applyAlignment="1">
      <alignment horizontal="right"/>
    </xf>
    <xf numFmtId="0" fontId="41" fillId="0" borderId="23" xfId="0" applyFont="1" applyBorder="1" applyAlignment="1">
      <alignment horizontal="right"/>
    </xf>
    <xf numFmtId="0" fontId="0" fillId="25" borderId="20" xfId="0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10" fillId="25" borderId="1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0805369127516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20134228187919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6-4774-B14E-5F2D1BE143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6-4774-B14E-5F2D1BE143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B6-4774-B14E-5F2D1BE143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  <c:pt idx="95">
                  <c:v>-2.665849999175407E-2</c:v>
                </c:pt>
                <c:pt idx="96">
                  <c:v>-2.752150000014808E-2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6-4774-B14E-5F2D1BE143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B6-4774-B14E-5F2D1BE143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6-4774-B14E-5F2D1BE143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B6-4774-B14E-5F2D1BE143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-3.3463633461015087E-2</c:v>
                </c:pt>
                <c:pt idx="66">
                  <c:v>-3.3468351651379132E-2</c:v>
                </c:pt>
                <c:pt idx="67">
                  <c:v>-3.3554666780980118E-2</c:v>
                </c:pt>
                <c:pt idx="68">
                  <c:v>-3.3588665505662176E-2</c:v>
                </c:pt>
                <c:pt idx="69">
                  <c:v>-3.3850247530256804E-2</c:v>
                </c:pt>
                <c:pt idx="70">
                  <c:v>-3.3850247530256804E-2</c:v>
                </c:pt>
                <c:pt idx="71">
                  <c:v>-3.3850247530256804E-2</c:v>
                </c:pt>
                <c:pt idx="72">
                  <c:v>-3.3850247530256804E-2</c:v>
                </c:pt>
                <c:pt idx="73">
                  <c:v>-3.3861626695252431E-2</c:v>
                </c:pt>
                <c:pt idx="74">
                  <c:v>-3.3974585723379767E-2</c:v>
                </c:pt>
                <c:pt idx="75">
                  <c:v>-3.3985132266546453E-2</c:v>
                </c:pt>
                <c:pt idx="76">
                  <c:v>-3.39854098071561E-2</c:v>
                </c:pt>
                <c:pt idx="77">
                  <c:v>-3.4096564821320716E-2</c:v>
                </c:pt>
                <c:pt idx="78">
                  <c:v>-3.4096564821320716E-2</c:v>
                </c:pt>
                <c:pt idx="79">
                  <c:v>-3.4105446120829497E-2</c:v>
                </c:pt>
                <c:pt idx="80">
                  <c:v>-3.4108637837840461E-2</c:v>
                </c:pt>
                <c:pt idx="81">
                  <c:v>-3.4108637837840461E-2</c:v>
                </c:pt>
                <c:pt idx="82">
                  <c:v>-3.4113911109423807E-2</c:v>
                </c:pt>
                <c:pt idx="83">
                  <c:v>-3.4238110532241947E-2</c:v>
                </c:pt>
                <c:pt idx="84">
                  <c:v>-3.4247963223884501E-2</c:v>
                </c:pt>
                <c:pt idx="85">
                  <c:v>-3.4356897913171917E-2</c:v>
                </c:pt>
                <c:pt idx="86">
                  <c:v>-3.4356897913171917E-2</c:v>
                </c:pt>
                <c:pt idx="87">
                  <c:v>-3.4376742066761855E-2</c:v>
                </c:pt>
                <c:pt idx="88">
                  <c:v>-3.4376742066761855E-2</c:v>
                </c:pt>
                <c:pt idx="89">
                  <c:v>-3.4390619097244328E-2</c:v>
                </c:pt>
                <c:pt idx="90">
                  <c:v>-3.4485676756049272E-2</c:v>
                </c:pt>
                <c:pt idx="91">
                  <c:v>-3.4629581562152525E-2</c:v>
                </c:pt>
                <c:pt idx="92">
                  <c:v>-3.4741291657536436E-2</c:v>
                </c:pt>
                <c:pt idx="93">
                  <c:v>-3.4853418063834823E-2</c:v>
                </c:pt>
                <c:pt idx="94">
                  <c:v>-3.4879368110837056E-2</c:v>
                </c:pt>
                <c:pt idx="95">
                  <c:v>-3.5037843798946901E-2</c:v>
                </c:pt>
                <c:pt idx="96">
                  <c:v>-3.5170508210359351E-2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6-4774-B14E-5F2D1BE1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096"/>
        <c:axId val="1"/>
      </c:scatterChart>
      <c:valAx>
        <c:axId val="473562096"/>
        <c:scaling>
          <c:orientation val="minMax"/>
          <c:max val="36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6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69798657718122"/>
          <c:y val="0.92024539877300615"/>
          <c:w val="0.701342281879194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18598240546564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4678942920199375"/>
          <c:w val="0.798996281858972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1-431A-89A5-86B89FAEF9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1-431A-89A5-86B89FAEF9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1-431A-89A5-86B89FAEF9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  <c:pt idx="95">
                  <c:v>-2.665849999175407E-2</c:v>
                </c:pt>
                <c:pt idx="96">
                  <c:v>-2.752150000014808E-2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1-431A-89A5-86B89FAEF9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1-431A-89A5-86B89FAEF9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1-431A-89A5-86B89FAEF9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1-431A-89A5-86B89FAEF9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-3.3463633461015087E-2</c:v>
                </c:pt>
                <c:pt idx="66">
                  <c:v>-3.3468351651379132E-2</c:v>
                </c:pt>
                <c:pt idx="67">
                  <c:v>-3.3554666780980118E-2</c:v>
                </c:pt>
                <c:pt idx="68">
                  <c:v>-3.3588665505662176E-2</c:v>
                </c:pt>
                <c:pt idx="69">
                  <c:v>-3.3850247530256804E-2</c:v>
                </c:pt>
                <c:pt idx="70">
                  <c:v>-3.3850247530256804E-2</c:v>
                </c:pt>
                <c:pt idx="71">
                  <c:v>-3.3850247530256804E-2</c:v>
                </c:pt>
                <c:pt idx="72">
                  <c:v>-3.3850247530256804E-2</c:v>
                </c:pt>
                <c:pt idx="73">
                  <c:v>-3.3861626695252431E-2</c:v>
                </c:pt>
                <c:pt idx="74">
                  <c:v>-3.3974585723379767E-2</c:v>
                </c:pt>
                <c:pt idx="75">
                  <c:v>-3.3985132266546453E-2</c:v>
                </c:pt>
                <c:pt idx="76">
                  <c:v>-3.39854098071561E-2</c:v>
                </c:pt>
                <c:pt idx="77">
                  <c:v>-3.4096564821320716E-2</c:v>
                </c:pt>
                <c:pt idx="78">
                  <c:v>-3.4096564821320716E-2</c:v>
                </c:pt>
                <c:pt idx="79">
                  <c:v>-3.4105446120829497E-2</c:v>
                </c:pt>
                <c:pt idx="80">
                  <c:v>-3.4108637837840461E-2</c:v>
                </c:pt>
                <c:pt idx="81">
                  <c:v>-3.4108637837840461E-2</c:v>
                </c:pt>
                <c:pt idx="82">
                  <c:v>-3.4113911109423807E-2</c:v>
                </c:pt>
                <c:pt idx="83">
                  <c:v>-3.4238110532241947E-2</c:v>
                </c:pt>
                <c:pt idx="84">
                  <c:v>-3.4247963223884501E-2</c:v>
                </c:pt>
                <c:pt idx="85">
                  <c:v>-3.4356897913171917E-2</c:v>
                </c:pt>
                <c:pt idx="86">
                  <c:v>-3.4356897913171917E-2</c:v>
                </c:pt>
                <c:pt idx="87">
                  <c:v>-3.4376742066761855E-2</c:v>
                </c:pt>
                <c:pt idx="88">
                  <c:v>-3.4376742066761855E-2</c:v>
                </c:pt>
                <c:pt idx="89">
                  <c:v>-3.4390619097244328E-2</c:v>
                </c:pt>
                <c:pt idx="90">
                  <c:v>-3.4485676756049272E-2</c:v>
                </c:pt>
                <c:pt idx="91">
                  <c:v>-3.4629581562152525E-2</c:v>
                </c:pt>
                <c:pt idx="92">
                  <c:v>-3.4741291657536436E-2</c:v>
                </c:pt>
                <c:pt idx="93">
                  <c:v>-3.4853418063834823E-2</c:v>
                </c:pt>
                <c:pt idx="94">
                  <c:v>-3.4879368110837056E-2</c:v>
                </c:pt>
                <c:pt idx="95">
                  <c:v>-3.5037843798946901E-2</c:v>
                </c:pt>
                <c:pt idx="96">
                  <c:v>-3.5170508210359351E-2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1-431A-89A5-86B89FAEF9A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  <c:pt idx="96">
                  <c:v>33779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4">
                  <c:v>-9.890500004257774E-2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F-4098-B90B-FD540046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4384"/>
        <c:axId val="1"/>
      </c:scatterChart>
      <c:valAx>
        <c:axId val="4726043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285749</xdr:colOff>
      <xdr:row>18</xdr:row>
      <xdr:rowOff>57150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2028F66A-EB77-22B7-AB28-856C7086C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514350</xdr:colOff>
      <xdr:row>18</xdr:row>
      <xdr:rowOff>57150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62BD6B9C-C2F4-AEC0-5B4E-98E8EE19A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28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0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workbookViewId="0">
      <pane xSplit="14" ySplit="21" topLeftCell="O104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6.140625" customWidth="1"/>
    <col min="2" max="2" width="5.140625" customWidth="1"/>
    <col min="3" max="3" width="13" customWidth="1"/>
    <col min="4" max="4" width="9.42578125" customWidth="1"/>
    <col min="5" max="5" width="13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31" t="s">
        <v>390</v>
      </c>
    </row>
    <row r="2" spans="1:6" s="33" customFormat="1" ht="12.95" customHeight="1">
      <c r="A2" s="33" t="s">
        <v>26</v>
      </c>
      <c r="C2" s="34" t="s">
        <v>400</v>
      </c>
    </row>
    <row r="3" spans="1:6" s="33" customFormat="1" ht="12.95" customHeight="1" thickBot="1"/>
    <row r="4" spans="1:6" s="33" customFormat="1" ht="12.95" customHeight="1" thickTop="1" thickBot="1">
      <c r="A4" s="35" t="s">
        <v>2</v>
      </c>
      <c r="C4" s="36">
        <v>34126.334999999999</v>
      </c>
      <c r="D4" s="37">
        <v>0.77820849999999997</v>
      </c>
    </row>
    <row r="5" spans="1:6" s="33" customFormat="1" ht="12.95" customHeight="1" thickTop="1">
      <c r="A5" s="38" t="s">
        <v>69</v>
      </c>
      <c r="C5" s="39">
        <v>-9.5</v>
      </c>
      <c r="D5" s="33" t="s">
        <v>70</v>
      </c>
    </row>
    <row r="6" spans="1:6" s="33" customFormat="1" ht="12.95" customHeight="1">
      <c r="A6" s="35" t="s">
        <v>3</v>
      </c>
    </row>
    <row r="7" spans="1:6" s="33" customFormat="1" ht="12.95" customHeight="1">
      <c r="A7" s="33" t="s">
        <v>4</v>
      </c>
      <c r="C7" s="33">
        <f>+C4</f>
        <v>34126.334999999999</v>
      </c>
      <c r="D7" s="53" t="s">
        <v>399</v>
      </c>
    </row>
    <row r="8" spans="1:6" s="33" customFormat="1" ht="12.95" customHeight="1">
      <c r="A8" s="33" t="s">
        <v>5</v>
      </c>
      <c r="C8" s="33">
        <f>+D4</f>
        <v>0.77820849999999997</v>
      </c>
      <c r="D8" s="53" t="s">
        <v>399</v>
      </c>
    </row>
    <row r="9" spans="1:6" s="33" customFormat="1" ht="12.95" customHeight="1">
      <c r="A9" s="40" t="s">
        <v>73</v>
      </c>
      <c r="B9" s="41">
        <v>89</v>
      </c>
      <c r="C9" s="42" t="str">
        <f>"F"&amp;B9</f>
        <v>F89</v>
      </c>
      <c r="D9" s="43" t="str">
        <f>"G"&amp;B9</f>
        <v>G89</v>
      </c>
      <c r="F9" s="53"/>
    </row>
    <row r="10" spans="1:6" s="33" customFormat="1" ht="12.95" customHeight="1" thickBot="1">
      <c r="C10" s="44" t="s">
        <v>22</v>
      </c>
      <c r="D10" s="44" t="s">
        <v>23</v>
      </c>
    </row>
    <row r="11" spans="1:6" s="33" customFormat="1" ht="12.95" customHeight="1">
      <c r="A11" s="33" t="s">
        <v>18</v>
      </c>
      <c r="C11" s="43">
        <f ca="1">INTERCEPT(INDIRECT($D$9):G981,INDIRECT($C$9):F981)</f>
        <v>-2.5795463957009785E-2</v>
      </c>
      <c r="D11" s="45"/>
    </row>
    <row r="12" spans="1:6" s="33" customFormat="1" ht="12.95" customHeight="1">
      <c r="A12" s="33" t="s">
        <v>19</v>
      </c>
      <c r="C12" s="43">
        <f ca="1">SLOPE(INDIRECT($D$9):G981,INDIRECT($C$9):F981)</f>
        <v>-2.7754060964947349E-7</v>
      </c>
      <c r="D12" s="45"/>
      <c r="E12" s="88" t="s">
        <v>398</v>
      </c>
      <c r="F12" s="83" t="s">
        <v>397</v>
      </c>
    </row>
    <row r="13" spans="1:6" s="33" customFormat="1" ht="12.95" customHeight="1">
      <c r="A13" s="33" t="s">
        <v>21</v>
      </c>
      <c r="C13" s="45" t="s">
        <v>16</v>
      </c>
      <c r="E13" s="81" t="s">
        <v>75</v>
      </c>
      <c r="F13" s="84">
        <v>1</v>
      </c>
    </row>
    <row r="14" spans="1:6" s="33" customFormat="1" ht="12.95" customHeight="1">
      <c r="E14" s="81" t="s">
        <v>71</v>
      </c>
      <c r="F14" s="85">
        <f ca="1">NOW()+15018.5+$C$5/24</f>
        <v>60680.830959722218</v>
      </c>
    </row>
    <row r="15" spans="1:6" s="33" customFormat="1" ht="12.95" customHeight="1">
      <c r="A15" s="46" t="s">
        <v>20</v>
      </c>
      <c r="C15" s="47">
        <f ca="1">(C7+C11)+(C8+C12)*INT(MAX(F21:F3522))</f>
        <v>60413.404750991787</v>
      </c>
      <c r="E15" s="81" t="s">
        <v>76</v>
      </c>
      <c r="F15" s="85">
        <f ca="1">ROUND(2*($F$14-$C$7)/$C$8,0)/2+$F$13</f>
        <v>34123.5</v>
      </c>
    </row>
    <row r="16" spans="1:6" s="33" customFormat="1" ht="12.95" customHeight="1">
      <c r="A16" s="35" t="s">
        <v>6</v>
      </c>
      <c r="C16" s="49">
        <f ca="1">+C8+C12</f>
        <v>0.77820822245939036</v>
      </c>
      <c r="E16" s="81" t="s">
        <v>72</v>
      </c>
      <c r="F16" s="85">
        <f ca="1">ROUND(2*($F$14-$C$15)/$C$16,0)/2+$F$13</f>
        <v>344.5</v>
      </c>
    </row>
    <row r="17" spans="1:21" s="33" customFormat="1" ht="12.95" customHeight="1" thickBot="1">
      <c r="A17" s="48" t="s">
        <v>68</v>
      </c>
      <c r="C17" s="33">
        <f>COUNT(C21:C2180)</f>
        <v>97</v>
      </c>
      <c r="E17" s="81" t="s">
        <v>395</v>
      </c>
      <c r="F17" s="86">
        <f ca="1">+$C$15+$C$16*$F$16-15018.5-$C$5/24</f>
        <v>45663.393316962385</v>
      </c>
    </row>
    <row r="18" spans="1:21" s="33" customFormat="1" ht="12.95" customHeight="1" thickTop="1" thickBot="1">
      <c r="A18" s="35" t="s">
        <v>7</v>
      </c>
      <c r="C18" s="36">
        <f ca="1">+C15</f>
        <v>60413.404750991787</v>
      </c>
      <c r="D18" s="80">
        <f ca="1">+C16</f>
        <v>0.77820822245939036</v>
      </c>
      <c r="E18" s="82" t="s">
        <v>396</v>
      </c>
      <c r="F18" s="87">
        <f ca="1">+($C$15+$C$16*$F$16)-($C$16/2)-15018.5-$C$5/24</f>
        <v>45663.004212851156</v>
      </c>
    </row>
    <row r="19" spans="1:21" s="33" customFormat="1" ht="12.95" customHeight="1" thickTop="1">
      <c r="E19" s="48"/>
      <c r="F19" s="50"/>
    </row>
    <row r="20" spans="1:21" s="33" customFormat="1" ht="12.95" customHeight="1" thickBot="1">
      <c r="A20" s="44" t="s">
        <v>8</v>
      </c>
      <c r="B20" s="44" t="s">
        <v>9</v>
      </c>
      <c r="C20" s="44" t="s">
        <v>10</v>
      </c>
      <c r="D20" s="44" t="s">
        <v>15</v>
      </c>
      <c r="E20" s="44" t="s">
        <v>11</v>
      </c>
      <c r="F20" s="44" t="s">
        <v>12</v>
      </c>
      <c r="G20" s="44" t="s">
        <v>13</v>
      </c>
      <c r="H20" s="51" t="s">
        <v>89</v>
      </c>
      <c r="I20" s="51" t="s">
        <v>92</v>
      </c>
      <c r="J20" s="51" t="s">
        <v>86</v>
      </c>
      <c r="K20" s="51" t="s">
        <v>84</v>
      </c>
      <c r="L20" s="51" t="s">
        <v>27</v>
      </c>
      <c r="M20" s="51" t="s">
        <v>28</v>
      </c>
      <c r="N20" s="51" t="s">
        <v>29</v>
      </c>
      <c r="O20" s="51" t="s">
        <v>25</v>
      </c>
      <c r="P20" s="52" t="s">
        <v>24</v>
      </c>
      <c r="Q20" s="44" t="s">
        <v>17</v>
      </c>
      <c r="U20" s="89" t="s">
        <v>401</v>
      </c>
    </row>
    <row r="21" spans="1:21" s="33" customFormat="1" ht="12.95" customHeight="1">
      <c r="A21" s="7" t="s">
        <v>63</v>
      </c>
      <c r="B21" s="53"/>
      <c r="C21" s="5">
        <v>30470.31</v>
      </c>
      <c r="D21" s="5"/>
      <c r="E21" s="53">
        <f t="shared" ref="E21:E52" si="0">+(C21-C$7)/C$8</f>
        <v>-4698.0018850989136</v>
      </c>
      <c r="F21" s="53">
        <f t="shared" ref="F21:F52" si="1">ROUND(2*E21,0)/2</f>
        <v>-4698</v>
      </c>
      <c r="G21" s="53">
        <f t="shared" ref="G21:G52" si="2">+C21-(C$7+F21*C$8)</f>
        <v>-1.4669999982288573E-3</v>
      </c>
      <c r="H21" s="53"/>
      <c r="I21" s="53"/>
      <c r="J21" s="53">
        <f>+G21</f>
        <v>-1.4669999982288573E-3</v>
      </c>
      <c r="K21" s="53"/>
      <c r="L21" s="53"/>
      <c r="M21" s="53"/>
      <c r="N21" s="53"/>
      <c r="O21" s="53"/>
      <c r="P21" s="53"/>
      <c r="Q21" s="54">
        <f t="shared" ref="Q21:Q52" si="3">+C21-15018.5</f>
        <v>15451.810000000001</v>
      </c>
      <c r="R21" s="53"/>
      <c r="S21" s="53"/>
    </row>
    <row r="22" spans="1:21" s="33" customFormat="1" ht="12.95" customHeight="1">
      <c r="A22" s="7" t="s">
        <v>14</v>
      </c>
      <c r="B22" s="53"/>
      <c r="C22" s="5">
        <v>34126.334999999999</v>
      </c>
      <c r="D22" s="5" t="s">
        <v>16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>+G22</f>
        <v>0</v>
      </c>
      <c r="I22" s="53"/>
      <c r="J22" s="53"/>
      <c r="K22" s="53"/>
      <c r="L22" s="53"/>
      <c r="M22" s="53"/>
      <c r="N22" s="53"/>
      <c r="O22" s="53"/>
      <c r="P22" s="53"/>
      <c r="Q22" s="54">
        <f t="shared" si="3"/>
        <v>19107.834999999999</v>
      </c>
      <c r="R22" s="53"/>
      <c r="S22" s="53"/>
    </row>
    <row r="23" spans="1:21" s="33" customFormat="1" ht="12.95" customHeight="1">
      <c r="A23" s="55" t="s">
        <v>103</v>
      </c>
      <c r="B23" s="56" t="s">
        <v>62</v>
      </c>
      <c r="C23" s="55">
        <v>34126.336000000003</v>
      </c>
      <c r="D23" s="55" t="s">
        <v>92</v>
      </c>
      <c r="E23" s="53">
        <f t="shared" si="0"/>
        <v>1.2850026745296482E-3</v>
      </c>
      <c r="F23" s="53">
        <f t="shared" si="1"/>
        <v>0</v>
      </c>
      <c r="G23" s="53">
        <f t="shared" si="2"/>
        <v>1.0000000038417056E-3</v>
      </c>
      <c r="H23" s="53"/>
      <c r="I23" s="53">
        <f>+G23</f>
        <v>1.0000000038417056E-3</v>
      </c>
      <c r="K23" s="53"/>
      <c r="L23" s="53"/>
      <c r="N23" s="53"/>
      <c r="O23" s="53"/>
      <c r="P23" s="53"/>
      <c r="Q23" s="54">
        <f t="shared" si="3"/>
        <v>19107.836000000003</v>
      </c>
      <c r="R23" s="53"/>
      <c r="S23" s="53"/>
    </row>
    <row r="24" spans="1:21" s="33" customFormat="1" ht="12.95" customHeight="1">
      <c r="A24" s="7" t="s">
        <v>63</v>
      </c>
      <c r="B24" s="53"/>
      <c r="C24" s="5">
        <v>35862.497000000003</v>
      </c>
      <c r="D24" s="5"/>
      <c r="E24" s="53">
        <f t="shared" si="0"/>
        <v>2230.972804846007</v>
      </c>
      <c r="F24" s="53">
        <f t="shared" si="1"/>
        <v>2231</v>
      </c>
      <c r="G24" s="53">
        <f t="shared" si="2"/>
        <v>-2.1163499994145241E-2</v>
      </c>
      <c r="H24" s="53"/>
      <c r="I24" s="53"/>
      <c r="J24" s="53">
        <f t="shared" ref="J24:J34" si="4">+G24</f>
        <v>-2.1163499994145241E-2</v>
      </c>
      <c r="K24" s="53"/>
      <c r="L24" s="53"/>
      <c r="M24" s="53"/>
      <c r="N24" s="53"/>
      <c r="O24" s="53"/>
      <c r="P24" s="53"/>
      <c r="Q24" s="54">
        <f t="shared" si="3"/>
        <v>20843.997000000003</v>
      </c>
      <c r="R24" s="53"/>
      <c r="S24" s="53"/>
    </row>
    <row r="25" spans="1:21" s="33" customFormat="1" ht="12.95" customHeight="1">
      <c r="A25" s="7" t="s">
        <v>63</v>
      </c>
      <c r="B25" s="53"/>
      <c r="C25" s="5">
        <v>35876.525000000001</v>
      </c>
      <c r="D25" s="5"/>
      <c r="E25" s="53">
        <f t="shared" si="0"/>
        <v>2248.9988222950565</v>
      </c>
      <c r="F25" s="53">
        <f t="shared" si="1"/>
        <v>2249</v>
      </c>
      <c r="G25" s="53">
        <f t="shared" si="2"/>
        <v>-9.1650000103982165E-4</v>
      </c>
      <c r="H25" s="53"/>
      <c r="I25" s="53"/>
      <c r="J25" s="53">
        <f t="shared" si="4"/>
        <v>-9.1650000103982165E-4</v>
      </c>
      <c r="K25" s="53"/>
      <c r="L25" s="53"/>
      <c r="M25" s="53"/>
      <c r="N25" s="53"/>
      <c r="O25" s="53"/>
      <c r="P25" s="53"/>
      <c r="Q25" s="54">
        <f t="shared" si="3"/>
        <v>20858.025000000001</v>
      </c>
      <c r="R25" s="53"/>
      <c r="S25" s="53"/>
    </row>
    <row r="26" spans="1:21" s="33" customFormat="1" ht="12.95" customHeight="1">
      <c r="A26" s="7" t="s">
        <v>63</v>
      </c>
      <c r="B26" s="53"/>
      <c r="C26" s="5">
        <v>37403.351000000002</v>
      </c>
      <c r="D26" s="5"/>
      <c r="E26" s="53">
        <f t="shared" si="0"/>
        <v>4210.9743082991299</v>
      </c>
      <c r="F26" s="53">
        <f t="shared" si="1"/>
        <v>4211</v>
      </c>
      <c r="G26" s="53">
        <f t="shared" si="2"/>
        <v>-1.9993499998236075E-2</v>
      </c>
      <c r="H26" s="53"/>
      <c r="I26" s="53"/>
      <c r="J26" s="53">
        <f t="shared" si="4"/>
        <v>-1.9993499998236075E-2</v>
      </c>
      <c r="K26" s="53"/>
      <c r="L26" s="53"/>
      <c r="M26" s="53"/>
      <c r="N26" s="53"/>
      <c r="O26" s="53"/>
      <c r="P26" s="53"/>
      <c r="Q26" s="54">
        <f t="shared" si="3"/>
        <v>22384.851000000002</v>
      </c>
      <c r="R26" s="53"/>
      <c r="S26" s="53"/>
    </row>
    <row r="27" spans="1:21" s="33" customFormat="1" ht="12.95" customHeight="1">
      <c r="A27" s="7" t="s">
        <v>63</v>
      </c>
      <c r="B27" s="53"/>
      <c r="C27" s="5">
        <v>37669.502999999997</v>
      </c>
      <c r="D27" s="5"/>
      <c r="E27" s="53">
        <f t="shared" si="0"/>
        <v>4552.9803388166511</v>
      </c>
      <c r="F27" s="53">
        <f t="shared" si="1"/>
        <v>4553</v>
      </c>
      <c r="G27" s="53">
        <f t="shared" si="2"/>
        <v>-1.530050000292249E-2</v>
      </c>
      <c r="H27" s="53"/>
      <c r="I27" s="53"/>
      <c r="J27" s="53">
        <f t="shared" si="4"/>
        <v>-1.530050000292249E-2</v>
      </c>
      <c r="K27" s="53"/>
      <c r="L27" s="53"/>
      <c r="M27" s="53"/>
      <c r="N27" s="53"/>
      <c r="O27" s="53"/>
      <c r="P27" s="53"/>
      <c r="Q27" s="54">
        <f t="shared" si="3"/>
        <v>22651.002999999997</v>
      </c>
      <c r="R27" s="53"/>
      <c r="S27" s="53"/>
    </row>
    <row r="28" spans="1:21" s="33" customFormat="1" ht="12.95" customHeight="1">
      <c r="A28" s="7" t="s">
        <v>63</v>
      </c>
      <c r="B28" s="53"/>
      <c r="C28" s="5">
        <v>38321.665999999997</v>
      </c>
      <c r="D28" s="5"/>
      <c r="E28" s="53">
        <f t="shared" si="0"/>
        <v>5391.0115348264617</v>
      </c>
      <c r="F28" s="53">
        <f t="shared" si="1"/>
        <v>5391</v>
      </c>
      <c r="G28" s="53">
        <f t="shared" si="2"/>
        <v>8.9765000011539087E-3</v>
      </c>
      <c r="H28" s="53"/>
      <c r="I28" s="53"/>
      <c r="J28" s="53">
        <f t="shared" si="4"/>
        <v>8.9765000011539087E-3</v>
      </c>
      <c r="K28" s="53"/>
      <c r="L28" s="53"/>
      <c r="M28" s="53"/>
      <c r="N28" s="53"/>
      <c r="O28" s="53"/>
      <c r="P28" s="53"/>
      <c r="Q28" s="54">
        <f t="shared" si="3"/>
        <v>23303.165999999997</v>
      </c>
      <c r="R28" s="53"/>
      <c r="S28" s="53"/>
    </row>
    <row r="29" spans="1:21" s="33" customFormat="1" ht="12.95" customHeight="1">
      <c r="A29" s="7" t="s">
        <v>65</v>
      </c>
      <c r="B29" s="1"/>
      <c r="C29" s="5">
        <v>38449.285000000003</v>
      </c>
      <c r="D29" s="5"/>
      <c r="E29" s="53">
        <f t="shared" si="0"/>
        <v>5555.0022905172646</v>
      </c>
      <c r="F29" s="53">
        <f t="shared" si="1"/>
        <v>5555</v>
      </c>
      <c r="G29" s="53">
        <f t="shared" si="2"/>
        <v>1.7825000031734817E-3</v>
      </c>
      <c r="H29" s="53"/>
      <c r="I29" s="53"/>
      <c r="J29" s="53">
        <f t="shared" si="4"/>
        <v>1.7825000031734817E-3</v>
      </c>
      <c r="K29" s="53"/>
      <c r="L29" s="53"/>
      <c r="M29" s="53"/>
      <c r="N29" s="53"/>
      <c r="O29" s="53"/>
      <c r="P29" s="53"/>
      <c r="Q29" s="54">
        <f t="shared" si="3"/>
        <v>23430.785000000003</v>
      </c>
      <c r="R29" s="53"/>
      <c r="S29" s="53"/>
    </row>
    <row r="30" spans="1:21" s="33" customFormat="1" ht="12.95" customHeight="1">
      <c r="A30" s="7" t="s">
        <v>63</v>
      </c>
      <c r="B30" s="53"/>
      <c r="C30" s="5">
        <v>38473.383000000002</v>
      </c>
      <c r="D30" s="5"/>
      <c r="E30" s="53">
        <f t="shared" si="0"/>
        <v>5585.9682848491157</v>
      </c>
      <c r="F30" s="53">
        <f t="shared" si="1"/>
        <v>5586</v>
      </c>
      <c r="G30" s="53">
        <f t="shared" si="2"/>
        <v>-2.4680999995325692E-2</v>
      </c>
      <c r="H30" s="53"/>
      <c r="I30" s="53"/>
      <c r="J30" s="53">
        <f t="shared" si="4"/>
        <v>-2.4680999995325692E-2</v>
      </c>
      <c r="K30" s="53"/>
      <c r="L30" s="53"/>
      <c r="M30" s="53"/>
      <c r="N30" s="53"/>
      <c r="O30" s="53"/>
      <c r="P30" s="53"/>
      <c r="Q30" s="54">
        <f t="shared" si="3"/>
        <v>23454.883000000002</v>
      </c>
      <c r="R30" s="53"/>
      <c r="S30" s="53"/>
    </row>
    <row r="31" spans="1:21" s="33" customFormat="1" ht="12.95" customHeight="1">
      <c r="A31" s="7" t="s">
        <v>63</v>
      </c>
      <c r="B31" s="53"/>
      <c r="C31" s="5">
        <v>38852.398000000001</v>
      </c>
      <c r="D31" s="5"/>
      <c r="E31" s="53">
        <f t="shared" si="0"/>
        <v>6073.0035716649227</v>
      </c>
      <c r="F31" s="53">
        <f t="shared" si="1"/>
        <v>6073</v>
      </c>
      <c r="G31" s="53">
        <f t="shared" si="2"/>
        <v>2.77950000599958E-3</v>
      </c>
      <c r="H31" s="53"/>
      <c r="I31" s="53"/>
      <c r="J31" s="53">
        <f t="shared" si="4"/>
        <v>2.77950000599958E-3</v>
      </c>
      <c r="K31" s="53"/>
      <c r="L31" s="53"/>
      <c r="M31" s="53"/>
      <c r="N31" s="53"/>
      <c r="O31" s="53"/>
      <c r="P31" s="53"/>
      <c r="Q31" s="54">
        <f t="shared" si="3"/>
        <v>23833.898000000001</v>
      </c>
      <c r="R31" s="53"/>
      <c r="S31" s="53"/>
    </row>
    <row r="32" spans="1:21" s="33" customFormat="1" ht="12.95" customHeight="1">
      <c r="A32" s="7" t="s">
        <v>63</v>
      </c>
      <c r="B32" s="53"/>
      <c r="C32" s="5">
        <v>39507.64</v>
      </c>
      <c r="D32" s="5"/>
      <c r="E32" s="53">
        <f t="shared" si="0"/>
        <v>6914.991290894407</v>
      </c>
      <c r="F32" s="53">
        <f t="shared" si="1"/>
        <v>6915</v>
      </c>
      <c r="G32" s="53">
        <f t="shared" si="2"/>
        <v>-6.7774999988614582E-3</v>
      </c>
      <c r="H32" s="53"/>
      <c r="I32" s="53"/>
      <c r="J32" s="53">
        <f t="shared" si="4"/>
        <v>-6.7774999988614582E-3</v>
      </c>
      <c r="K32" s="53"/>
      <c r="L32" s="53"/>
      <c r="M32" s="53"/>
      <c r="N32" s="53"/>
      <c r="O32" s="53"/>
      <c r="P32" s="53"/>
      <c r="Q32" s="54">
        <f t="shared" si="3"/>
        <v>24489.14</v>
      </c>
      <c r="R32" s="53"/>
      <c r="S32" s="53"/>
    </row>
    <row r="33" spans="1:32" s="33" customFormat="1" ht="12.95" customHeight="1">
      <c r="A33" s="7" t="s">
        <v>63</v>
      </c>
      <c r="B33" s="53"/>
      <c r="C33" s="5">
        <v>39536.457999999999</v>
      </c>
      <c r="D33" s="5"/>
      <c r="E33" s="53">
        <f t="shared" si="0"/>
        <v>6952.0224978267388</v>
      </c>
      <c r="F33" s="53">
        <f t="shared" si="1"/>
        <v>6952</v>
      </c>
      <c r="G33" s="53">
        <f t="shared" si="2"/>
        <v>1.7507999997178558E-2</v>
      </c>
      <c r="H33" s="53"/>
      <c r="I33" s="53"/>
      <c r="J33" s="53">
        <f t="shared" si="4"/>
        <v>1.7507999997178558E-2</v>
      </c>
      <c r="K33" s="53"/>
      <c r="L33" s="53"/>
      <c r="M33" s="53"/>
      <c r="N33" s="53"/>
      <c r="O33" s="53"/>
      <c r="P33" s="53"/>
      <c r="Q33" s="54">
        <f t="shared" si="3"/>
        <v>24517.957999999999</v>
      </c>
      <c r="R33" s="53"/>
      <c r="S33" s="53"/>
    </row>
    <row r="34" spans="1:32" s="33" customFormat="1" ht="12.95" customHeight="1">
      <c r="A34" s="7" t="s">
        <v>63</v>
      </c>
      <c r="B34" s="53"/>
      <c r="C34" s="5">
        <v>39915.423999999999</v>
      </c>
      <c r="D34" s="5"/>
      <c r="E34" s="53">
        <f t="shared" si="0"/>
        <v>7438.9948195117377</v>
      </c>
      <c r="F34" s="53">
        <f t="shared" si="1"/>
        <v>7439</v>
      </c>
      <c r="G34" s="53">
        <f t="shared" si="2"/>
        <v>-4.0315000005648471E-3</v>
      </c>
      <c r="H34" s="53"/>
      <c r="I34" s="53"/>
      <c r="J34" s="53">
        <f t="shared" si="4"/>
        <v>-4.0315000005648471E-3</v>
      </c>
      <c r="K34" s="53"/>
      <c r="L34" s="53"/>
      <c r="M34" s="53"/>
      <c r="N34" s="53"/>
      <c r="O34" s="53"/>
      <c r="P34" s="53"/>
      <c r="Q34" s="54">
        <f t="shared" si="3"/>
        <v>24896.923999999999</v>
      </c>
      <c r="R34" s="53"/>
      <c r="S34" s="53"/>
    </row>
    <row r="35" spans="1:32" s="33" customFormat="1" ht="12.95" customHeight="1">
      <c r="A35" s="7" t="s">
        <v>31</v>
      </c>
      <c r="B35" s="53"/>
      <c r="C35" s="5">
        <v>40290.514000000003</v>
      </c>
      <c r="D35" s="5"/>
      <c r="E35" s="53">
        <f t="shared" si="0"/>
        <v>7920.9864708493978</v>
      </c>
      <c r="F35" s="53">
        <f t="shared" si="1"/>
        <v>7921</v>
      </c>
      <c r="G35" s="53">
        <f t="shared" si="2"/>
        <v>-1.0528499995416496E-2</v>
      </c>
      <c r="H35" s="53"/>
      <c r="I35" s="53">
        <f>+G35</f>
        <v>-1.0528499995416496E-2</v>
      </c>
      <c r="J35" s="53"/>
      <c r="K35" s="53"/>
      <c r="L35" s="53"/>
      <c r="M35" s="53"/>
      <c r="N35" s="53"/>
      <c r="O35" s="53"/>
      <c r="P35" s="53"/>
      <c r="Q35" s="54">
        <f t="shared" si="3"/>
        <v>25272.014000000003</v>
      </c>
      <c r="R35" s="53"/>
      <c r="S35" s="53"/>
      <c r="AB35" s="33">
        <v>8</v>
      </c>
      <c r="AD35" s="33" t="s">
        <v>30</v>
      </c>
      <c r="AF35" s="33" t="s">
        <v>32</v>
      </c>
    </row>
    <row r="36" spans="1:32" s="33" customFormat="1" ht="12.95" customHeight="1">
      <c r="A36" s="7" t="s">
        <v>33</v>
      </c>
      <c r="B36" s="53"/>
      <c r="C36" s="5">
        <v>40319.313000000002</v>
      </c>
      <c r="D36" s="5"/>
      <c r="E36" s="53">
        <f t="shared" si="0"/>
        <v>7957.9932627310072</v>
      </c>
      <c r="F36" s="53">
        <f t="shared" si="1"/>
        <v>7958</v>
      </c>
      <c r="G36" s="53">
        <f t="shared" si="2"/>
        <v>-5.2429999996093102E-3</v>
      </c>
      <c r="H36" s="53"/>
      <c r="I36" s="53">
        <f>+G36</f>
        <v>-5.2429999996093102E-3</v>
      </c>
      <c r="J36" s="53"/>
      <c r="K36" s="53"/>
      <c r="L36" s="53"/>
      <c r="M36" s="53"/>
      <c r="N36" s="53"/>
      <c r="O36" s="53"/>
      <c r="P36" s="53"/>
      <c r="Q36" s="54">
        <f t="shared" si="3"/>
        <v>25300.813000000002</v>
      </c>
      <c r="R36" s="53"/>
      <c r="S36" s="53"/>
      <c r="AB36" s="33">
        <v>7</v>
      </c>
      <c r="AD36" s="33" t="s">
        <v>30</v>
      </c>
      <c r="AF36" s="33" t="s">
        <v>32</v>
      </c>
    </row>
    <row r="37" spans="1:32" s="33" customFormat="1" ht="12.95" customHeight="1">
      <c r="A37" s="7" t="s">
        <v>33</v>
      </c>
      <c r="B37" s="53"/>
      <c r="C37" s="5">
        <v>40319.322</v>
      </c>
      <c r="D37" s="5"/>
      <c r="E37" s="53">
        <f t="shared" si="0"/>
        <v>7958.0048277550313</v>
      </c>
      <c r="F37" s="53">
        <f t="shared" si="1"/>
        <v>7958</v>
      </c>
      <c r="G37" s="53">
        <f t="shared" si="2"/>
        <v>3.7569999985862523E-3</v>
      </c>
      <c r="H37" s="53"/>
      <c r="I37" s="53">
        <f>+G37</f>
        <v>3.7569999985862523E-3</v>
      </c>
      <c r="J37" s="53"/>
      <c r="K37" s="53"/>
      <c r="L37" s="53"/>
      <c r="M37" s="53"/>
      <c r="N37" s="53"/>
      <c r="O37" s="53"/>
      <c r="P37" s="53"/>
      <c r="Q37" s="54">
        <f t="shared" si="3"/>
        <v>25300.822</v>
      </c>
      <c r="R37" s="53"/>
      <c r="S37" s="53"/>
      <c r="AB37" s="33">
        <v>10</v>
      </c>
      <c r="AD37" s="33" t="s">
        <v>34</v>
      </c>
      <c r="AF37" s="33" t="s">
        <v>32</v>
      </c>
    </row>
    <row r="38" spans="1:32" s="33" customFormat="1" ht="12.95" customHeight="1">
      <c r="A38" s="7" t="s">
        <v>63</v>
      </c>
      <c r="B38" s="53"/>
      <c r="C38" s="5">
        <v>40319.343000000001</v>
      </c>
      <c r="D38" s="5"/>
      <c r="E38" s="53">
        <f t="shared" si="0"/>
        <v>7958.0318128110939</v>
      </c>
      <c r="F38" s="53">
        <f t="shared" si="1"/>
        <v>7958</v>
      </c>
      <c r="G38" s="53">
        <f t="shared" si="2"/>
        <v>2.4756999999226537E-2</v>
      </c>
      <c r="H38" s="53"/>
      <c r="I38" s="53"/>
      <c r="J38" s="53">
        <f>+G38</f>
        <v>2.4756999999226537E-2</v>
      </c>
      <c r="K38" s="53"/>
      <c r="L38" s="53"/>
      <c r="M38" s="53"/>
      <c r="N38" s="53"/>
      <c r="O38" s="53"/>
      <c r="P38" s="53"/>
      <c r="Q38" s="54">
        <f t="shared" si="3"/>
        <v>25300.843000000001</v>
      </c>
      <c r="R38" s="53"/>
      <c r="S38" s="53"/>
    </row>
    <row r="39" spans="1:32" s="33" customFormat="1" ht="12.95" customHeight="1">
      <c r="A39" s="7" t="s">
        <v>33</v>
      </c>
      <c r="B39" s="53"/>
      <c r="C39" s="5">
        <v>40322.411999999997</v>
      </c>
      <c r="D39" s="5"/>
      <c r="E39" s="53">
        <f t="shared" si="0"/>
        <v>7961.9754860040694</v>
      </c>
      <c r="F39" s="53">
        <f t="shared" si="1"/>
        <v>7962</v>
      </c>
      <c r="G39" s="53">
        <f t="shared" si="2"/>
        <v>-1.9077000004472211E-2</v>
      </c>
      <c r="H39" s="53"/>
      <c r="I39" s="53">
        <f>+G39</f>
        <v>-1.9077000004472211E-2</v>
      </c>
      <c r="J39" s="53"/>
      <c r="K39" s="53"/>
      <c r="L39" s="53"/>
      <c r="M39" s="53"/>
      <c r="N39" s="53"/>
      <c r="O39" s="53"/>
      <c r="P39" s="53"/>
      <c r="Q39" s="54">
        <f t="shared" si="3"/>
        <v>25303.911999999997</v>
      </c>
      <c r="R39" s="53"/>
      <c r="S39" s="53"/>
      <c r="AB39" s="33">
        <v>8</v>
      </c>
      <c r="AD39" s="33" t="s">
        <v>34</v>
      </c>
      <c r="AF39" s="33" t="s">
        <v>32</v>
      </c>
    </row>
    <row r="40" spans="1:32" s="33" customFormat="1" ht="12.95" customHeight="1">
      <c r="A40" s="7" t="s">
        <v>33</v>
      </c>
      <c r="B40" s="53"/>
      <c r="C40" s="5">
        <v>40322.425999999999</v>
      </c>
      <c r="D40" s="5"/>
      <c r="E40" s="53">
        <f t="shared" si="0"/>
        <v>7961.9934760414471</v>
      </c>
      <c r="F40" s="53">
        <f t="shared" si="1"/>
        <v>7962</v>
      </c>
      <c r="G40" s="53">
        <f t="shared" si="2"/>
        <v>-5.0770000016200356E-3</v>
      </c>
      <c r="H40" s="53"/>
      <c r="I40" s="53">
        <f>+G40</f>
        <v>-5.0770000016200356E-3</v>
      </c>
      <c r="J40" s="53"/>
      <c r="K40" s="53"/>
      <c r="L40" s="53"/>
      <c r="M40" s="53"/>
      <c r="N40" s="53"/>
      <c r="O40" s="53"/>
      <c r="P40" s="53"/>
      <c r="Q40" s="54">
        <f t="shared" si="3"/>
        <v>25303.925999999999</v>
      </c>
      <c r="R40" s="53"/>
      <c r="S40" s="53"/>
      <c r="AB40" s="33">
        <v>6</v>
      </c>
      <c r="AD40" s="33" t="s">
        <v>30</v>
      </c>
      <c r="AF40" s="33" t="s">
        <v>32</v>
      </c>
    </row>
    <row r="41" spans="1:32" s="33" customFormat="1" ht="12.95" customHeight="1">
      <c r="A41" s="7" t="s">
        <v>63</v>
      </c>
      <c r="B41" s="53"/>
      <c r="C41" s="5">
        <v>40326.334999999999</v>
      </c>
      <c r="D41" s="5"/>
      <c r="E41" s="53">
        <f t="shared" si="0"/>
        <v>7967.016551476886</v>
      </c>
      <c r="F41" s="53">
        <f t="shared" si="1"/>
        <v>7967</v>
      </c>
      <c r="G41" s="53">
        <f t="shared" si="2"/>
        <v>1.2880499998573214E-2</v>
      </c>
      <c r="H41" s="53"/>
      <c r="I41" s="53"/>
      <c r="J41" s="53">
        <f>+G41</f>
        <v>1.2880499998573214E-2</v>
      </c>
      <c r="K41" s="53"/>
      <c r="L41" s="53"/>
      <c r="M41" s="53"/>
      <c r="N41" s="53"/>
      <c r="O41" s="53"/>
      <c r="P41" s="53"/>
      <c r="Q41" s="54">
        <f t="shared" si="3"/>
        <v>25307.834999999999</v>
      </c>
      <c r="R41" s="53"/>
      <c r="S41" s="53"/>
    </row>
    <row r="42" spans="1:32" s="33" customFormat="1" ht="12.95" customHeight="1">
      <c r="A42" s="7" t="s">
        <v>35</v>
      </c>
      <c r="B42" s="53"/>
      <c r="C42" s="5">
        <v>40974.571000000004</v>
      </c>
      <c r="D42" s="5"/>
      <c r="E42" s="53">
        <f t="shared" si="0"/>
        <v>8800.0015420032087</v>
      </c>
      <c r="F42" s="53">
        <f t="shared" si="1"/>
        <v>8800</v>
      </c>
      <c r="G42" s="53">
        <f t="shared" si="2"/>
        <v>1.2000000060652383E-3</v>
      </c>
      <c r="H42" s="53"/>
      <c r="I42" s="53">
        <f t="shared" ref="I42:I49" si="5">+G42</f>
        <v>1.2000000060652383E-3</v>
      </c>
      <c r="J42" s="53"/>
      <c r="K42" s="53"/>
      <c r="L42" s="53"/>
      <c r="M42" s="53"/>
      <c r="N42" s="53"/>
      <c r="O42" s="53"/>
      <c r="P42" s="53"/>
      <c r="Q42" s="54">
        <f t="shared" si="3"/>
        <v>25956.071000000004</v>
      </c>
      <c r="R42" s="53"/>
      <c r="S42" s="53"/>
      <c r="AB42" s="33">
        <v>11</v>
      </c>
      <c r="AD42" s="33" t="s">
        <v>34</v>
      </c>
      <c r="AF42" s="33" t="s">
        <v>32</v>
      </c>
    </row>
    <row r="43" spans="1:32" s="33" customFormat="1" ht="12.95" customHeight="1">
      <c r="A43" s="7" t="s">
        <v>36</v>
      </c>
      <c r="B43" s="53"/>
      <c r="C43" s="5">
        <v>41003.349000000002</v>
      </c>
      <c r="D43" s="5"/>
      <c r="E43" s="53">
        <f t="shared" si="0"/>
        <v>8836.9813488287564</v>
      </c>
      <c r="F43" s="53">
        <f t="shared" si="1"/>
        <v>8837</v>
      </c>
      <c r="G43" s="53">
        <f t="shared" si="2"/>
        <v>-1.451449999876786E-2</v>
      </c>
      <c r="H43" s="53"/>
      <c r="I43" s="53">
        <f t="shared" si="5"/>
        <v>-1.451449999876786E-2</v>
      </c>
      <c r="J43" s="53"/>
      <c r="K43" s="53"/>
      <c r="L43" s="53"/>
      <c r="M43" s="53"/>
      <c r="N43" s="53"/>
      <c r="O43" s="53"/>
      <c r="P43" s="53"/>
      <c r="Q43" s="54">
        <f t="shared" si="3"/>
        <v>25984.849000000002</v>
      </c>
      <c r="R43" s="53"/>
      <c r="S43" s="53"/>
      <c r="AB43" s="33">
        <v>10</v>
      </c>
      <c r="AD43" s="33" t="s">
        <v>34</v>
      </c>
      <c r="AF43" s="33" t="s">
        <v>32</v>
      </c>
    </row>
    <row r="44" spans="1:32" s="33" customFormat="1" ht="12.95" customHeight="1">
      <c r="A44" s="7" t="s">
        <v>36</v>
      </c>
      <c r="B44" s="53"/>
      <c r="C44" s="5">
        <v>41024.370000000003</v>
      </c>
      <c r="D44" s="5"/>
      <c r="E44" s="53">
        <f t="shared" si="0"/>
        <v>8863.9933899462721</v>
      </c>
      <c r="F44" s="53">
        <f t="shared" si="1"/>
        <v>8864</v>
      </c>
      <c r="G44" s="53">
        <f t="shared" si="2"/>
        <v>-5.1439999951981008E-3</v>
      </c>
      <c r="H44" s="53"/>
      <c r="I44" s="53">
        <f t="shared" si="5"/>
        <v>-5.1439999951981008E-3</v>
      </c>
      <c r="J44" s="53"/>
      <c r="K44" s="53"/>
      <c r="L44" s="53"/>
      <c r="M44" s="53"/>
      <c r="N44" s="53"/>
      <c r="O44" s="53"/>
      <c r="P44" s="53"/>
      <c r="Q44" s="54">
        <f t="shared" si="3"/>
        <v>26005.870000000003</v>
      </c>
      <c r="R44" s="53"/>
      <c r="S44" s="53"/>
      <c r="AB44" s="33">
        <v>8</v>
      </c>
      <c r="AD44" s="33" t="s">
        <v>30</v>
      </c>
      <c r="AF44" s="33" t="s">
        <v>32</v>
      </c>
    </row>
    <row r="45" spans="1:32" s="33" customFormat="1" ht="12.95" customHeight="1">
      <c r="A45" s="7" t="s">
        <v>37</v>
      </c>
      <c r="B45" s="53"/>
      <c r="C45" s="5">
        <v>41396.35</v>
      </c>
      <c r="D45" s="5"/>
      <c r="E45" s="53">
        <f t="shared" si="0"/>
        <v>9341.9886829814877</v>
      </c>
      <c r="F45" s="53">
        <f t="shared" si="1"/>
        <v>9342</v>
      </c>
      <c r="G45" s="53">
        <f t="shared" si="2"/>
        <v>-8.8069999983417802E-3</v>
      </c>
      <c r="H45" s="53"/>
      <c r="I45" s="53">
        <f t="shared" si="5"/>
        <v>-8.8069999983417802E-3</v>
      </c>
      <c r="J45" s="53"/>
      <c r="K45" s="53"/>
      <c r="L45" s="53"/>
      <c r="M45" s="53"/>
      <c r="N45" s="53"/>
      <c r="O45" s="53"/>
      <c r="P45" s="53"/>
      <c r="Q45" s="54">
        <f t="shared" si="3"/>
        <v>26377.85</v>
      </c>
      <c r="R45" s="53"/>
      <c r="S45" s="53"/>
      <c r="AB45" s="33">
        <v>11</v>
      </c>
      <c r="AD45" s="33" t="s">
        <v>30</v>
      </c>
      <c r="AF45" s="33" t="s">
        <v>32</v>
      </c>
    </row>
    <row r="46" spans="1:32" s="33" customFormat="1" ht="12.95" customHeight="1">
      <c r="A46" s="7" t="s">
        <v>37</v>
      </c>
      <c r="B46" s="53"/>
      <c r="C46" s="5">
        <v>41396.358999999997</v>
      </c>
      <c r="D46" s="5"/>
      <c r="E46" s="53">
        <f t="shared" si="0"/>
        <v>9342.0002480055118</v>
      </c>
      <c r="F46" s="53">
        <f t="shared" si="1"/>
        <v>9342</v>
      </c>
      <c r="G46" s="53">
        <f t="shared" si="2"/>
        <v>1.9299999985378236E-4</v>
      </c>
      <c r="H46" s="53"/>
      <c r="I46" s="53">
        <f t="shared" si="5"/>
        <v>1.9299999985378236E-4</v>
      </c>
      <c r="J46" s="53"/>
      <c r="K46" s="53"/>
      <c r="L46" s="53"/>
      <c r="M46" s="53"/>
      <c r="N46" s="53"/>
      <c r="O46" s="53"/>
      <c r="P46" s="53"/>
      <c r="Q46" s="54">
        <f t="shared" si="3"/>
        <v>26377.858999999997</v>
      </c>
      <c r="R46" s="53"/>
      <c r="S46" s="53"/>
      <c r="AA46" s="33" t="s">
        <v>38</v>
      </c>
      <c r="AB46" s="33">
        <v>14</v>
      </c>
      <c r="AD46" s="33" t="s">
        <v>39</v>
      </c>
      <c r="AF46" s="33" t="s">
        <v>32</v>
      </c>
    </row>
    <row r="47" spans="1:32" s="33" customFormat="1" ht="12.95" customHeight="1">
      <c r="A47" s="7" t="s">
        <v>37</v>
      </c>
      <c r="B47" s="53"/>
      <c r="C47" s="5">
        <v>41396.366000000002</v>
      </c>
      <c r="D47" s="5"/>
      <c r="E47" s="53">
        <f t="shared" si="0"/>
        <v>9342.0092430242057</v>
      </c>
      <c r="F47" s="53">
        <f t="shared" si="1"/>
        <v>9342</v>
      </c>
      <c r="G47" s="53">
        <f t="shared" si="2"/>
        <v>7.1930000049178489E-3</v>
      </c>
      <c r="H47" s="53"/>
      <c r="I47" s="53">
        <f t="shared" si="5"/>
        <v>7.1930000049178489E-3</v>
      </c>
      <c r="J47" s="53"/>
      <c r="K47" s="53"/>
      <c r="L47" s="53"/>
      <c r="M47" s="53"/>
      <c r="N47" s="53"/>
      <c r="O47" s="53"/>
      <c r="P47" s="53"/>
      <c r="Q47" s="54">
        <f t="shared" si="3"/>
        <v>26377.866000000002</v>
      </c>
      <c r="R47" s="53"/>
      <c r="S47" s="53"/>
      <c r="AA47" s="33" t="s">
        <v>38</v>
      </c>
      <c r="AB47" s="33">
        <v>6</v>
      </c>
      <c r="AD47" s="33" t="s">
        <v>34</v>
      </c>
      <c r="AF47" s="33" t="s">
        <v>32</v>
      </c>
    </row>
    <row r="48" spans="1:32" s="33" customFormat="1" ht="12.95" customHeight="1">
      <c r="A48" s="7" t="s">
        <v>40</v>
      </c>
      <c r="B48" s="53"/>
      <c r="C48" s="5">
        <v>41410.368000000002</v>
      </c>
      <c r="D48" s="5"/>
      <c r="E48" s="53">
        <f t="shared" si="0"/>
        <v>9360.0018504038489</v>
      </c>
      <c r="F48" s="53">
        <f t="shared" si="1"/>
        <v>9360</v>
      </c>
      <c r="G48" s="53">
        <f t="shared" si="2"/>
        <v>1.4400000072782859E-3</v>
      </c>
      <c r="H48" s="53"/>
      <c r="I48" s="53">
        <f t="shared" si="5"/>
        <v>1.4400000072782859E-3</v>
      </c>
      <c r="J48" s="53"/>
      <c r="K48" s="53"/>
      <c r="L48" s="53"/>
      <c r="M48" s="53"/>
      <c r="N48" s="53"/>
      <c r="O48" s="53"/>
      <c r="P48" s="53"/>
      <c r="Q48" s="54">
        <f t="shared" si="3"/>
        <v>26391.868000000002</v>
      </c>
      <c r="R48" s="53"/>
      <c r="S48" s="53"/>
      <c r="AA48" s="33" t="s">
        <v>38</v>
      </c>
      <c r="AB48" s="33">
        <v>14</v>
      </c>
      <c r="AD48" s="33" t="s">
        <v>39</v>
      </c>
      <c r="AF48" s="33" t="s">
        <v>32</v>
      </c>
    </row>
    <row r="49" spans="1:32" s="33" customFormat="1" ht="12.95" customHeight="1">
      <c r="A49" s="55" t="s">
        <v>192</v>
      </c>
      <c r="B49" s="56" t="s">
        <v>62</v>
      </c>
      <c r="C49" s="55">
        <v>42010.366000000002</v>
      </c>
      <c r="D49" s="55" t="s">
        <v>92</v>
      </c>
      <c r="E49" s="53">
        <f t="shared" si="0"/>
        <v>10131.000882154336</v>
      </c>
      <c r="F49" s="53">
        <f t="shared" si="1"/>
        <v>10131</v>
      </c>
      <c r="G49" s="53">
        <f t="shared" si="2"/>
        <v>6.8650000321213156E-4</v>
      </c>
      <c r="H49" s="53"/>
      <c r="I49" s="53">
        <f t="shared" si="5"/>
        <v>6.8650000321213156E-4</v>
      </c>
      <c r="K49" s="53"/>
      <c r="L49" s="53"/>
      <c r="N49" s="53"/>
      <c r="O49" s="53"/>
      <c r="P49" s="53"/>
      <c r="Q49" s="54">
        <f t="shared" si="3"/>
        <v>26991.866000000002</v>
      </c>
      <c r="R49" s="53"/>
      <c r="S49" s="53"/>
    </row>
    <row r="50" spans="1:32" s="33" customFormat="1" ht="12.95" customHeight="1">
      <c r="A50" s="7" t="s">
        <v>63</v>
      </c>
      <c r="B50" s="53"/>
      <c r="C50" s="5">
        <v>42045.385000000002</v>
      </c>
      <c r="D50" s="5"/>
      <c r="E50" s="53">
        <f t="shared" si="0"/>
        <v>10176.000390640816</v>
      </c>
      <c r="F50" s="53">
        <f t="shared" si="1"/>
        <v>10176</v>
      </c>
      <c r="G50" s="53">
        <f t="shared" si="2"/>
        <v>3.0400000105146319E-4</v>
      </c>
      <c r="H50" s="53"/>
      <c r="I50" s="53"/>
      <c r="J50" s="53">
        <f>+G50</f>
        <v>3.0400000105146319E-4</v>
      </c>
      <c r="K50" s="53"/>
      <c r="L50" s="53"/>
      <c r="M50" s="53"/>
      <c r="N50" s="53"/>
      <c r="O50" s="53"/>
      <c r="P50" s="53"/>
      <c r="Q50" s="54">
        <f t="shared" si="3"/>
        <v>27026.885000000002</v>
      </c>
      <c r="R50" s="53"/>
      <c r="S50" s="53"/>
    </row>
    <row r="51" spans="1:32" s="33" customFormat="1" ht="12.95" customHeight="1">
      <c r="A51" s="7" t="s">
        <v>63</v>
      </c>
      <c r="B51" s="53"/>
      <c r="C51" s="5">
        <v>42080.406999999999</v>
      </c>
      <c r="D51" s="5"/>
      <c r="E51" s="53">
        <f t="shared" si="0"/>
        <v>10221.003754135299</v>
      </c>
      <c r="F51" s="53">
        <f t="shared" si="1"/>
        <v>10221</v>
      </c>
      <c r="G51" s="53">
        <f t="shared" si="2"/>
        <v>2.9215000031399541E-3</v>
      </c>
      <c r="H51" s="53"/>
      <c r="I51" s="53"/>
      <c r="J51" s="53">
        <f>+G51</f>
        <v>2.9215000031399541E-3</v>
      </c>
      <c r="K51" s="53"/>
      <c r="L51" s="53"/>
      <c r="M51" s="53"/>
      <c r="N51" s="53"/>
      <c r="O51" s="53"/>
      <c r="P51" s="53"/>
      <c r="Q51" s="54">
        <f t="shared" si="3"/>
        <v>27061.906999999999</v>
      </c>
      <c r="R51" s="53"/>
      <c r="S51" s="53"/>
    </row>
    <row r="52" spans="1:32" s="33" customFormat="1" ht="12.95" customHeight="1">
      <c r="A52" s="7" t="s">
        <v>63</v>
      </c>
      <c r="B52" s="53"/>
      <c r="C52" s="5">
        <v>42081.184999999998</v>
      </c>
      <c r="D52" s="5"/>
      <c r="E52" s="53">
        <f t="shared" si="0"/>
        <v>10222.003486212241</v>
      </c>
      <c r="F52" s="53">
        <f t="shared" si="1"/>
        <v>10222</v>
      </c>
      <c r="G52" s="53">
        <f t="shared" si="2"/>
        <v>2.7130000016768463E-3</v>
      </c>
      <c r="H52" s="53"/>
      <c r="I52" s="53"/>
      <c r="J52" s="53">
        <f>+G52</f>
        <v>2.7130000016768463E-3</v>
      </c>
      <c r="K52" s="53"/>
      <c r="L52" s="53"/>
      <c r="M52" s="53"/>
      <c r="N52" s="53"/>
      <c r="O52" s="53"/>
      <c r="P52" s="53"/>
      <c r="Q52" s="54">
        <f t="shared" si="3"/>
        <v>27062.684999999998</v>
      </c>
      <c r="R52" s="53"/>
      <c r="S52" s="53"/>
    </row>
    <row r="53" spans="1:32" s="33" customFormat="1" ht="12.95" customHeight="1">
      <c r="A53" s="7" t="s">
        <v>41</v>
      </c>
      <c r="B53" s="53"/>
      <c r="C53" s="5">
        <v>42452.33</v>
      </c>
      <c r="D53" s="5"/>
      <c r="E53" s="53">
        <f t="shared" ref="E53:E84" si="6">+(C53-C$7)/C$8</f>
        <v>10698.925802018357</v>
      </c>
      <c r="F53" s="53">
        <f t="shared" ref="F53:F84" si="7">ROUND(2*E53,0)/2</f>
        <v>10699</v>
      </c>
      <c r="G53" s="53">
        <f t="shared" ref="G53:G84" si="8">+C53-(C$7+F53*C$8)</f>
        <v>-5.7741500000702217E-2</v>
      </c>
      <c r="H53" s="53"/>
      <c r="I53" s="53">
        <f>+G53</f>
        <v>-5.7741500000702217E-2</v>
      </c>
      <c r="J53" s="53"/>
      <c r="K53" s="53"/>
      <c r="L53" s="53"/>
      <c r="M53" s="53"/>
      <c r="N53" s="53"/>
      <c r="O53" s="53"/>
      <c r="P53" s="53"/>
      <c r="Q53" s="54">
        <f t="shared" ref="Q53:Q84" si="9">+C53-15018.5</f>
        <v>27433.83</v>
      </c>
      <c r="R53" s="53"/>
      <c r="S53" s="53"/>
      <c r="AA53" s="33" t="s">
        <v>38</v>
      </c>
      <c r="AB53" s="33">
        <v>10</v>
      </c>
      <c r="AD53" s="33" t="s">
        <v>39</v>
      </c>
      <c r="AF53" s="33" t="s">
        <v>32</v>
      </c>
    </row>
    <row r="54" spans="1:32" s="33" customFormat="1" ht="12.95" customHeight="1">
      <c r="A54" s="7" t="s">
        <v>42</v>
      </c>
      <c r="B54" s="53"/>
      <c r="C54" s="5">
        <v>42838.385000000002</v>
      </c>
      <c r="D54" s="5"/>
      <c r="E54" s="53">
        <f t="shared" si="6"/>
        <v>11195.007507628101</v>
      </c>
      <c r="F54" s="53">
        <f t="shared" si="7"/>
        <v>11195</v>
      </c>
      <c r="G54" s="53">
        <f t="shared" si="8"/>
        <v>5.8425000024726614E-3</v>
      </c>
      <c r="H54" s="53"/>
      <c r="I54" s="53">
        <f>+G54</f>
        <v>5.8425000024726614E-3</v>
      </c>
      <c r="J54" s="53"/>
      <c r="K54" s="53"/>
      <c r="L54" s="53"/>
      <c r="M54" s="53"/>
      <c r="N54" s="53"/>
      <c r="O54" s="53"/>
      <c r="P54" s="53"/>
      <c r="Q54" s="54">
        <f t="shared" si="9"/>
        <v>27819.885000000002</v>
      </c>
      <c r="R54" s="53"/>
      <c r="S54" s="53"/>
      <c r="AA54" s="33" t="s">
        <v>38</v>
      </c>
      <c r="AB54" s="33">
        <v>8</v>
      </c>
      <c r="AD54" s="33" t="s">
        <v>39</v>
      </c>
      <c r="AF54" s="33" t="s">
        <v>32</v>
      </c>
    </row>
    <row r="55" spans="1:32" s="33" customFormat="1" ht="12.95" customHeight="1">
      <c r="A55" s="7" t="s">
        <v>43</v>
      </c>
      <c r="B55" s="53"/>
      <c r="C55" s="5">
        <v>42866.398999999998</v>
      </c>
      <c r="D55" s="5"/>
      <c r="E55" s="53">
        <f t="shared" si="6"/>
        <v>11231.005572414075</v>
      </c>
      <c r="F55" s="53">
        <f t="shared" si="7"/>
        <v>11231</v>
      </c>
      <c r="G55" s="53">
        <f t="shared" si="8"/>
        <v>4.3364999946788885E-3</v>
      </c>
      <c r="H55" s="53"/>
      <c r="I55" s="53">
        <f>+G55</f>
        <v>4.3364999946788885E-3</v>
      </c>
      <c r="J55" s="53"/>
      <c r="K55" s="53"/>
      <c r="L55" s="53"/>
      <c r="M55" s="53"/>
      <c r="N55" s="53"/>
      <c r="O55" s="53"/>
      <c r="P55" s="53"/>
      <c r="Q55" s="54">
        <f t="shared" si="9"/>
        <v>27847.898999999998</v>
      </c>
      <c r="R55" s="53"/>
      <c r="S55" s="53"/>
      <c r="AA55" s="33" t="s">
        <v>38</v>
      </c>
      <c r="AB55" s="33">
        <v>9</v>
      </c>
      <c r="AD55" s="33" t="s">
        <v>39</v>
      </c>
      <c r="AF55" s="33" t="s">
        <v>32</v>
      </c>
    </row>
    <row r="56" spans="1:32" s="33" customFormat="1" ht="12.95" customHeight="1">
      <c r="A56" s="7" t="s">
        <v>63</v>
      </c>
      <c r="B56" s="53"/>
      <c r="C56" s="5">
        <v>43161.332999999999</v>
      </c>
      <c r="D56" s="5"/>
      <c r="E56" s="53">
        <f t="shared" si="6"/>
        <v>11609.996549767831</v>
      </c>
      <c r="F56" s="53">
        <f t="shared" si="7"/>
        <v>11610</v>
      </c>
      <c r="G56" s="53">
        <f t="shared" si="8"/>
        <v>-2.6849999994738027E-3</v>
      </c>
      <c r="H56" s="53"/>
      <c r="I56" s="53"/>
      <c r="J56" s="53">
        <f>+G56</f>
        <v>-2.6849999994738027E-3</v>
      </c>
      <c r="K56" s="53"/>
      <c r="L56" s="53"/>
      <c r="M56" s="53"/>
      <c r="N56" s="53"/>
      <c r="O56" s="53"/>
      <c r="P56" s="53"/>
      <c r="Q56" s="54">
        <f t="shared" si="9"/>
        <v>28142.832999999999</v>
      </c>
      <c r="R56" s="53"/>
      <c r="S56" s="53"/>
    </row>
    <row r="57" spans="1:32" s="33" customFormat="1" ht="12.95" customHeight="1">
      <c r="A57" s="7" t="s">
        <v>44</v>
      </c>
      <c r="B57" s="53"/>
      <c r="C57" s="5">
        <v>43189.351000000002</v>
      </c>
      <c r="D57" s="5"/>
      <c r="E57" s="53">
        <f t="shared" si="6"/>
        <v>11645.999754564495</v>
      </c>
      <c r="F57" s="53">
        <f t="shared" si="7"/>
        <v>11646</v>
      </c>
      <c r="G57" s="53">
        <f t="shared" si="8"/>
        <v>-1.9099999190075323E-4</v>
      </c>
      <c r="H57" s="53"/>
      <c r="I57" s="53">
        <f>+G57</f>
        <v>-1.9099999190075323E-4</v>
      </c>
      <c r="J57" s="53"/>
      <c r="K57" s="53"/>
      <c r="L57" s="53"/>
      <c r="M57" s="53"/>
      <c r="N57" s="53"/>
      <c r="O57" s="53"/>
      <c r="P57" s="53"/>
      <c r="Q57" s="54">
        <f t="shared" si="9"/>
        <v>28170.851000000002</v>
      </c>
      <c r="R57" s="53"/>
      <c r="S57" s="53"/>
      <c r="AA57" s="33" t="s">
        <v>38</v>
      </c>
      <c r="AB57" s="33">
        <v>7</v>
      </c>
      <c r="AD57" s="33" t="s">
        <v>39</v>
      </c>
      <c r="AF57" s="33" t="s">
        <v>32</v>
      </c>
    </row>
    <row r="58" spans="1:32" s="33" customFormat="1" ht="12.95" customHeight="1">
      <c r="A58" s="7" t="s">
        <v>63</v>
      </c>
      <c r="B58" s="53"/>
      <c r="C58" s="5">
        <v>43196.353000000003</v>
      </c>
      <c r="D58" s="5"/>
      <c r="E58" s="53">
        <f t="shared" si="6"/>
        <v>11654.997343256986</v>
      </c>
      <c r="F58" s="53">
        <f t="shared" si="7"/>
        <v>11655</v>
      </c>
      <c r="G58" s="53">
        <f t="shared" si="8"/>
        <v>-2.0674999977927655E-3</v>
      </c>
      <c r="H58" s="53"/>
      <c r="I58" s="53"/>
      <c r="J58" s="53">
        <f>+G58</f>
        <v>-2.0674999977927655E-3</v>
      </c>
      <c r="K58" s="53"/>
      <c r="L58" s="53"/>
      <c r="M58" s="53"/>
      <c r="N58" s="53"/>
      <c r="O58" s="53"/>
      <c r="P58" s="53"/>
      <c r="Q58" s="54">
        <f t="shared" si="9"/>
        <v>28177.853000000003</v>
      </c>
      <c r="R58" s="53"/>
      <c r="S58" s="53"/>
    </row>
    <row r="59" spans="1:32" s="33" customFormat="1" ht="12.95" customHeight="1">
      <c r="A59" s="7" t="s">
        <v>63</v>
      </c>
      <c r="B59" s="53"/>
      <c r="C59" s="5">
        <v>43197.133000000002</v>
      </c>
      <c r="D59" s="5"/>
      <c r="E59" s="53">
        <f t="shared" si="6"/>
        <v>11655.999645339267</v>
      </c>
      <c r="F59" s="53">
        <f t="shared" si="7"/>
        <v>11656</v>
      </c>
      <c r="G59" s="53">
        <f t="shared" si="8"/>
        <v>-2.7599999884841964E-4</v>
      </c>
      <c r="H59" s="53"/>
      <c r="I59" s="53"/>
      <c r="J59" s="53">
        <f>+G59</f>
        <v>-2.7599999884841964E-4</v>
      </c>
      <c r="K59" s="53"/>
      <c r="L59" s="53"/>
      <c r="M59" s="53"/>
      <c r="N59" s="53"/>
      <c r="O59" s="53"/>
      <c r="P59" s="53"/>
      <c r="Q59" s="54">
        <f t="shared" si="9"/>
        <v>28178.633000000002</v>
      </c>
      <c r="R59" s="53"/>
      <c r="S59" s="53"/>
    </row>
    <row r="60" spans="1:32" s="33" customFormat="1" ht="12.95" customHeight="1">
      <c r="A60" s="7" t="s">
        <v>45</v>
      </c>
      <c r="B60" s="53"/>
      <c r="C60" s="5">
        <v>43596.345999999998</v>
      </c>
      <c r="D60" s="5"/>
      <c r="E60" s="53">
        <f t="shared" si="6"/>
        <v>12168.98941607551</v>
      </c>
      <c r="F60" s="53">
        <f t="shared" si="7"/>
        <v>12169</v>
      </c>
      <c r="G60" s="53">
        <f t="shared" si="8"/>
        <v>-8.2365000052959658E-3</v>
      </c>
      <c r="H60" s="53"/>
      <c r="I60" s="53">
        <f>+G60</f>
        <v>-8.2365000052959658E-3</v>
      </c>
      <c r="J60" s="53"/>
      <c r="K60" s="53"/>
      <c r="L60" s="53"/>
      <c r="M60" s="53"/>
      <c r="N60" s="53"/>
      <c r="O60" s="53"/>
      <c r="P60" s="53"/>
      <c r="Q60" s="54">
        <f t="shared" si="9"/>
        <v>28577.845999999998</v>
      </c>
      <c r="R60" s="53"/>
      <c r="S60" s="53"/>
      <c r="AA60" s="33" t="s">
        <v>38</v>
      </c>
      <c r="AB60" s="33">
        <v>9</v>
      </c>
      <c r="AD60" s="33" t="s">
        <v>30</v>
      </c>
      <c r="AF60" s="33" t="s">
        <v>32</v>
      </c>
    </row>
    <row r="61" spans="1:32" s="33" customFormat="1" ht="12.95" customHeight="1">
      <c r="A61" s="7" t="s">
        <v>46</v>
      </c>
      <c r="B61" s="53"/>
      <c r="C61" s="5">
        <v>43936.421000000002</v>
      </c>
      <c r="D61" s="5"/>
      <c r="E61" s="53">
        <f t="shared" si="6"/>
        <v>12605.986698937371</v>
      </c>
      <c r="F61" s="53">
        <f t="shared" si="7"/>
        <v>12606</v>
      </c>
      <c r="G61" s="53">
        <f t="shared" si="8"/>
        <v>-1.0350999997172039E-2</v>
      </c>
      <c r="H61" s="53"/>
      <c r="I61" s="53">
        <f>+G61</f>
        <v>-1.0350999997172039E-2</v>
      </c>
      <c r="J61" s="53"/>
      <c r="K61" s="53"/>
      <c r="L61" s="53"/>
      <c r="M61" s="53"/>
      <c r="N61" s="53"/>
      <c r="O61" s="53"/>
      <c r="P61" s="53"/>
      <c r="Q61" s="54">
        <f t="shared" si="9"/>
        <v>28917.921000000002</v>
      </c>
      <c r="R61" s="53"/>
      <c r="S61" s="53"/>
      <c r="AA61" s="33" t="s">
        <v>38</v>
      </c>
      <c r="AB61" s="33">
        <v>6</v>
      </c>
      <c r="AD61" s="33" t="s">
        <v>30</v>
      </c>
      <c r="AF61" s="33" t="s">
        <v>32</v>
      </c>
    </row>
    <row r="62" spans="1:32" s="33" customFormat="1" ht="12.95" customHeight="1">
      <c r="A62" s="7" t="s">
        <v>48</v>
      </c>
      <c r="B62" s="53"/>
      <c r="C62" s="5">
        <v>45417.345000000001</v>
      </c>
      <c r="D62" s="5"/>
      <c r="E62" s="53">
        <f t="shared" si="6"/>
        <v>14508.977992401782</v>
      </c>
      <c r="F62" s="53">
        <f t="shared" si="7"/>
        <v>14509</v>
      </c>
      <c r="G62" s="53">
        <f t="shared" si="8"/>
        <v>-1.7126499995356426E-2</v>
      </c>
      <c r="H62" s="53"/>
      <c r="I62" s="53">
        <f>+G62</f>
        <v>-1.7126499995356426E-2</v>
      </c>
      <c r="J62" s="53"/>
      <c r="K62" s="53"/>
      <c r="L62" s="53"/>
      <c r="M62" s="53"/>
      <c r="N62" s="53"/>
      <c r="O62" s="53"/>
      <c r="P62" s="53"/>
      <c r="Q62" s="54">
        <f t="shared" si="9"/>
        <v>30398.845000000001</v>
      </c>
      <c r="R62" s="53"/>
      <c r="S62" s="53"/>
      <c r="AA62" s="33" t="s">
        <v>38</v>
      </c>
      <c r="AB62" s="33">
        <v>9</v>
      </c>
      <c r="AD62" s="33" t="s">
        <v>47</v>
      </c>
      <c r="AF62" s="33" t="s">
        <v>32</v>
      </c>
    </row>
    <row r="63" spans="1:32" s="33" customFormat="1" ht="12.95" customHeight="1">
      <c r="A63" s="7" t="s">
        <v>50</v>
      </c>
      <c r="B63" s="53"/>
      <c r="C63" s="5">
        <v>48298.263500000001</v>
      </c>
      <c r="D63" s="5"/>
      <c r="E63" s="53">
        <f t="shared" si="6"/>
        <v>18210.965955781776</v>
      </c>
      <c r="F63" s="53">
        <f t="shared" si="7"/>
        <v>18211</v>
      </c>
      <c r="G63" s="53">
        <f t="shared" si="8"/>
        <v>-2.6493500001379289E-2</v>
      </c>
      <c r="H63" s="53"/>
      <c r="J63" s="53">
        <f t="shared" ref="J63:J70" si="10">+G63</f>
        <v>-2.6493500001379289E-2</v>
      </c>
      <c r="K63" s="53"/>
      <c r="L63" s="53"/>
      <c r="M63" s="53"/>
      <c r="N63" s="53"/>
      <c r="O63" s="53"/>
      <c r="P63" s="53"/>
      <c r="Q63" s="54">
        <f t="shared" si="9"/>
        <v>33279.763500000001</v>
      </c>
      <c r="R63" s="53"/>
      <c r="S63" s="53"/>
      <c r="AA63" s="33" t="s">
        <v>49</v>
      </c>
      <c r="AF63" s="33" t="s">
        <v>51</v>
      </c>
    </row>
    <row r="64" spans="1:32" s="33" customFormat="1" ht="12.95" customHeight="1">
      <c r="A64" s="7" t="s">
        <v>50</v>
      </c>
      <c r="B64" s="53" t="s">
        <v>60</v>
      </c>
      <c r="C64" s="5">
        <v>48307.192900000002</v>
      </c>
      <c r="D64" s="5"/>
      <c r="E64" s="53">
        <f t="shared" si="6"/>
        <v>18222.440258619641</v>
      </c>
      <c r="F64" s="53">
        <f t="shared" si="7"/>
        <v>18222.5</v>
      </c>
      <c r="G64" s="53">
        <f t="shared" si="8"/>
        <v>-4.6491249995597173E-2</v>
      </c>
      <c r="H64" s="53"/>
      <c r="J64" s="53">
        <f t="shared" si="10"/>
        <v>-4.6491249995597173E-2</v>
      </c>
      <c r="K64" s="53"/>
      <c r="L64" s="53"/>
      <c r="M64" s="53"/>
      <c r="N64" s="53"/>
      <c r="O64" s="53"/>
      <c r="P64" s="53"/>
      <c r="Q64" s="54">
        <f t="shared" si="9"/>
        <v>33288.692900000002</v>
      </c>
      <c r="R64" s="53"/>
      <c r="S64" s="53"/>
      <c r="AA64" s="33" t="s">
        <v>52</v>
      </c>
      <c r="AF64" s="33" t="s">
        <v>51</v>
      </c>
    </row>
    <row r="65" spans="1:32" s="33" customFormat="1" ht="12.95" customHeight="1">
      <c r="A65" s="7" t="s">
        <v>53</v>
      </c>
      <c r="B65" s="53"/>
      <c r="C65" s="5">
        <v>48323.167200000004</v>
      </c>
      <c r="D65" s="5"/>
      <c r="E65" s="53">
        <f t="shared" si="6"/>
        <v>18242.967276764524</v>
      </c>
      <c r="F65" s="53">
        <f t="shared" si="7"/>
        <v>18243</v>
      </c>
      <c r="G65" s="53">
        <f t="shared" si="8"/>
        <v>-2.546549999533454E-2</v>
      </c>
      <c r="H65" s="53"/>
      <c r="J65" s="53">
        <f t="shared" si="10"/>
        <v>-2.546549999533454E-2</v>
      </c>
      <c r="K65" s="53"/>
      <c r="L65" s="53"/>
      <c r="M65" s="53"/>
      <c r="N65" s="53"/>
      <c r="O65" s="53"/>
      <c r="P65" s="53"/>
      <c r="Q65" s="54">
        <f t="shared" si="9"/>
        <v>33304.667200000004</v>
      </c>
      <c r="R65" s="53"/>
      <c r="S65" s="53"/>
      <c r="AA65" s="33" t="s">
        <v>49</v>
      </c>
      <c r="AF65" s="33" t="s">
        <v>51</v>
      </c>
    </row>
    <row r="66" spans="1:32" s="33" customFormat="1" ht="12.95" customHeight="1">
      <c r="A66" s="7" t="s">
        <v>53</v>
      </c>
      <c r="B66" s="53"/>
      <c r="C66" s="5">
        <v>48334.061900000001</v>
      </c>
      <c r="D66" s="5"/>
      <c r="E66" s="53">
        <f t="shared" si="6"/>
        <v>18256.966995348936</v>
      </c>
      <c r="F66" s="53">
        <f t="shared" si="7"/>
        <v>18257</v>
      </c>
      <c r="G66" s="53">
        <f t="shared" si="8"/>
        <v>-2.5684499996714294E-2</v>
      </c>
      <c r="H66" s="53"/>
      <c r="J66" s="53">
        <f t="shared" si="10"/>
        <v>-2.5684499996714294E-2</v>
      </c>
      <c r="K66" s="53"/>
      <c r="L66" s="53"/>
      <c r="M66" s="53"/>
      <c r="N66" s="53"/>
      <c r="O66" s="53"/>
      <c r="P66" s="53"/>
      <c r="Q66" s="54">
        <f t="shared" si="9"/>
        <v>33315.561900000001</v>
      </c>
      <c r="R66" s="53"/>
      <c r="S66" s="53"/>
      <c r="AA66" s="33" t="s">
        <v>49</v>
      </c>
      <c r="AF66" s="33" t="s">
        <v>51</v>
      </c>
    </row>
    <row r="67" spans="1:32" s="33" customFormat="1" ht="12.95" customHeight="1">
      <c r="A67" s="7" t="s">
        <v>55</v>
      </c>
      <c r="B67" s="53"/>
      <c r="C67" s="5">
        <v>49045.353199999998</v>
      </c>
      <c r="D67" s="5"/>
      <c r="E67" s="53">
        <f t="shared" si="6"/>
        <v>19170.97821470724</v>
      </c>
      <c r="F67" s="53">
        <f t="shared" si="7"/>
        <v>19171</v>
      </c>
      <c r="G67" s="53">
        <f t="shared" si="8"/>
        <v>-1.6953500002273358E-2</v>
      </c>
      <c r="H67" s="53"/>
      <c r="J67" s="53">
        <f t="shared" si="10"/>
        <v>-1.6953500002273358E-2</v>
      </c>
      <c r="K67" s="53"/>
      <c r="L67" s="53"/>
      <c r="M67" s="53"/>
      <c r="N67" s="53"/>
      <c r="O67" s="53"/>
      <c r="P67" s="53"/>
      <c r="Q67" s="54">
        <f t="shared" si="9"/>
        <v>34026.853199999998</v>
      </c>
      <c r="R67" s="53"/>
      <c r="S67" s="53"/>
      <c r="AA67" s="33" t="s">
        <v>54</v>
      </c>
      <c r="AF67" s="33" t="s">
        <v>51</v>
      </c>
    </row>
    <row r="68" spans="1:32" s="33" customFormat="1" ht="12.95" customHeight="1">
      <c r="A68" s="7" t="s">
        <v>55</v>
      </c>
      <c r="B68" s="53"/>
      <c r="C68" s="5">
        <v>49045.3537</v>
      </c>
      <c r="D68" s="5"/>
      <c r="E68" s="53">
        <f t="shared" si="6"/>
        <v>19170.978857208578</v>
      </c>
      <c r="F68" s="53">
        <f t="shared" si="7"/>
        <v>19171</v>
      </c>
      <c r="G68" s="53">
        <f t="shared" si="8"/>
        <v>-1.6453500000352506E-2</v>
      </c>
      <c r="H68" s="53"/>
      <c r="J68" s="53">
        <f t="shared" si="10"/>
        <v>-1.6453500000352506E-2</v>
      </c>
      <c r="K68" s="53"/>
      <c r="L68" s="53"/>
      <c r="M68" s="53"/>
      <c r="N68" s="53"/>
      <c r="O68" s="53"/>
      <c r="P68" s="53"/>
      <c r="Q68" s="54">
        <f t="shared" si="9"/>
        <v>34026.8537</v>
      </c>
      <c r="R68" s="53"/>
      <c r="S68" s="53"/>
      <c r="AA68" s="33" t="s">
        <v>56</v>
      </c>
      <c r="AF68" s="33" t="s">
        <v>51</v>
      </c>
    </row>
    <row r="69" spans="1:32" s="33" customFormat="1" ht="12.95" customHeight="1">
      <c r="A69" s="7" t="s">
        <v>59</v>
      </c>
      <c r="B69" s="53"/>
      <c r="C69" s="5">
        <v>50862.472800000003</v>
      </c>
      <c r="D69" s="5">
        <v>4.0000000000000002E-4</v>
      </c>
      <c r="E69" s="53">
        <f t="shared" si="6"/>
        <v>21505.981751677096</v>
      </c>
      <c r="F69" s="53">
        <f t="shared" si="7"/>
        <v>21506</v>
      </c>
      <c r="G69" s="53">
        <f t="shared" si="8"/>
        <v>-1.4200999998138286E-2</v>
      </c>
      <c r="H69" s="53"/>
      <c r="I69" s="53"/>
      <c r="J69" s="53">
        <f t="shared" si="10"/>
        <v>-1.4200999998138286E-2</v>
      </c>
      <c r="K69" s="53"/>
      <c r="L69" s="53"/>
      <c r="M69" s="53"/>
      <c r="N69" s="53"/>
      <c r="O69" s="53"/>
      <c r="P69" s="53"/>
      <c r="Q69" s="54">
        <f t="shared" si="9"/>
        <v>35843.972800000003</v>
      </c>
      <c r="R69" s="53"/>
      <c r="S69" s="53"/>
      <c r="AA69" s="33" t="s">
        <v>57</v>
      </c>
      <c r="AD69" s="33" t="s">
        <v>58</v>
      </c>
      <c r="AF69" s="33" t="s">
        <v>51</v>
      </c>
    </row>
    <row r="70" spans="1:32" s="33" customFormat="1" ht="12.95" customHeight="1">
      <c r="A70" s="7" t="s">
        <v>61</v>
      </c>
      <c r="B70" s="53" t="s">
        <v>62</v>
      </c>
      <c r="C70" s="5">
        <v>51266.361900000004</v>
      </c>
      <c r="D70" s="5">
        <v>5.9999999999999995E-4</v>
      </c>
      <c r="E70" s="53">
        <f t="shared" si="6"/>
        <v>22024.980323396627</v>
      </c>
      <c r="F70" s="53">
        <f t="shared" si="7"/>
        <v>22025</v>
      </c>
      <c r="G70" s="53">
        <f t="shared" si="8"/>
        <v>-1.5312499992433004E-2</v>
      </c>
      <c r="H70" s="53"/>
      <c r="I70" s="53"/>
      <c r="J70" s="53">
        <f t="shared" si="10"/>
        <v>-1.5312499992433004E-2</v>
      </c>
      <c r="K70" s="53"/>
      <c r="L70" s="53"/>
      <c r="M70" s="53"/>
      <c r="N70" s="53"/>
      <c r="O70" s="53"/>
      <c r="P70" s="53"/>
      <c r="Q70" s="54">
        <f t="shared" si="9"/>
        <v>36247.861900000004</v>
      </c>
      <c r="R70" s="53"/>
      <c r="S70" s="53"/>
    </row>
    <row r="71" spans="1:32" s="33" customFormat="1" ht="12.95" customHeight="1">
      <c r="A71" s="55" t="s">
        <v>274</v>
      </c>
      <c r="B71" s="56" t="s">
        <v>62</v>
      </c>
      <c r="C71" s="55">
        <v>51951.181900000003</v>
      </c>
      <c r="D71" s="55" t="s">
        <v>92</v>
      </c>
      <c r="E71" s="53">
        <f t="shared" si="6"/>
        <v>22904.975851587336</v>
      </c>
      <c r="F71" s="53">
        <f t="shared" si="7"/>
        <v>22905</v>
      </c>
      <c r="G71" s="53">
        <f t="shared" si="8"/>
        <v>-1.8792499999108259E-2</v>
      </c>
      <c r="H71" s="53"/>
      <c r="I71" s="53"/>
      <c r="K71" s="53">
        <f>+G71</f>
        <v>-1.8792499999108259E-2</v>
      </c>
      <c r="L71" s="53"/>
      <c r="N71" s="53"/>
      <c r="O71" s="53"/>
      <c r="P71" s="53"/>
      <c r="Q71" s="54">
        <f t="shared" si="9"/>
        <v>36932.681900000003</v>
      </c>
      <c r="R71" s="53"/>
      <c r="S71" s="53"/>
    </row>
    <row r="72" spans="1:32" s="33" customFormat="1" ht="12.95" customHeight="1">
      <c r="A72" s="8" t="s">
        <v>66</v>
      </c>
      <c r="B72" s="2"/>
      <c r="C72" s="5">
        <v>51968.301500000001</v>
      </c>
      <c r="D72" s="5">
        <v>2.9999999999999997E-4</v>
      </c>
      <c r="E72" s="53">
        <f t="shared" si="6"/>
        <v>22926.974583289699</v>
      </c>
      <c r="F72" s="53">
        <f t="shared" si="7"/>
        <v>22927</v>
      </c>
      <c r="G72" s="53">
        <f t="shared" si="8"/>
        <v>-1.9779499998548999E-2</v>
      </c>
      <c r="H72" s="53"/>
      <c r="I72" s="53"/>
      <c r="J72" s="53">
        <f>+G72</f>
        <v>-1.9779499998548999E-2</v>
      </c>
      <c r="K72" s="53"/>
      <c r="L72" s="53"/>
      <c r="M72" s="53"/>
      <c r="N72" s="53"/>
      <c r="O72" s="53"/>
      <c r="P72" s="53"/>
      <c r="Q72" s="54">
        <f t="shared" si="9"/>
        <v>36949.801500000001</v>
      </c>
      <c r="R72" s="53"/>
      <c r="S72" s="53"/>
    </row>
    <row r="73" spans="1:32" s="33" customFormat="1" ht="12.95" customHeight="1">
      <c r="A73" s="57" t="s">
        <v>64</v>
      </c>
      <c r="B73" s="9" t="s">
        <v>62</v>
      </c>
      <c r="C73" s="10">
        <v>52279.587699999996</v>
      </c>
      <c r="D73" s="10">
        <v>3.8999999999999998E-3</v>
      </c>
      <c r="E73" s="53">
        <f t="shared" si="6"/>
        <v>23326.978181297171</v>
      </c>
      <c r="F73" s="53">
        <f t="shared" si="7"/>
        <v>23327</v>
      </c>
      <c r="G73" s="53">
        <f t="shared" si="8"/>
        <v>-1.697950000379933E-2</v>
      </c>
      <c r="H73" s="53"/>
      <c r="I73" s="53"/>
      <c r="J73" s="53"/>
      <c r="K73" s="53">
        <f t="shared" ref="K73:K93" si="11">+G73</f>
        <v>-1.697950000379933E-2</v>
      </c>
      <c r="L73" s="53"/>
      <c r="M73" s="53"/>
      <c r="N73" s="53"/>
      <c r="O73" s="53"/>
      <c r="P73" s="53"/>
      <c r="Q73" s="54">
        <f t="shared" si="9"/>
        <v>37261.087699999996</v>
      </c>
      <c r="R73" s="53"/>
      <c r="S73" s="53"/>
    </row>
    <row r="74" spans="1:32" s="33" customFormat="1" ht="12.95" customHeight="1">
      <c r="A74" s="55" t="s">
        <v>291</v>
      </c>
      <c r="B74" s="56" t="s">
        <v>62</v>
      </c>
      <c r="C74" s="55">
        <v>52302.153599999998</v>
      </c>
      <c r="D74" s="55" t="s">
        <v>92</v>
      </c>
      <c r="E74" s="53">
        <f t="shared" si="6"/>
        <v>23355.975423038941</v>
      </c>
      <c r="F74" s="53">
        <f t="shared" si="7"/>
        <v>23356</v>
      </c>
      <c r="G74" s="53">
        <f t="shared" si="8"/>
        <v>-1.912599999923259E-2</v>
      </c>
      <c r="H74" s="53"/>
      <c r="I74" s="53"/>
      <c r="K74" s="53">
        <f t="shared" si="11"/>
        <v>-1.912599999923259E-2</v>
      </c>
      <c r="L74" s="53"/>
      <c r="N74" s="53"/>
      <c r="O74" s="53"/>
      <c r="P74" s="53"/>
      <c r="Q74" s="54">
        <f t="shared" si="9"/>
        <v>37283.653599999998</v>
      </c>
      <c r="R74" s="53"/>
      <c r="S74" s="53"/>
    </row>
    <row r="75" spans="1:32" s="33" customFormat="1" ht="12.95" customHeight="1">
      <c r="A75" s="58" t="s">
        <v>78</v>
      </c>
      <c r="B75" s="26" t="s">
        <v>62</v>
      </c>
      <c r="C75" s="25">
        <v>52384.643300000003</v>
      </c>
      <c r="D75" s="25">
        <v>1E-4</v>
      </c>
      <c r="E75" s="58">
        <f t="shared" si="6"/>
        <v>23461.974907752876</v>
      </c>
      <c r="F75" s="53">
        <f t="shared" si="7"/>
        <v>23462</v>
      </c>
      <c r="G75" s="53">
        <f t="shared" si="8"/>
        <v>-1.9526999996742234E-2</v>
      </c>
      <c r="H75" s="53"/>
      <c r="K75" s="53">
        <f t="shared" si="11"/>
        <v>-1.9526999996742234E-2</v>
      </c>
      <c r="L75" s="53"/>
      <c r="M75" s="53"/>
      <c r="N75" s="53"/>
      <c r="O75" s="53"/>
      <c r="P75" s="53"/>
      <c r="Q75" s="54">
        <f t="shared" si="9"/>
        <v>37366.143300000003</v>
      </c>
      <c r="R75" s="53"/>
      <c r="S75" s="53"/>
    </row>
    <row r="76" spans="1:32" s="33" customFormat="1" ht="12.95" customHeight="1">
      <c r="A76" s="8" t="s">
        <v>67</v>
      </c>
      <c r="B76" s="9" t="s">
        <v>62</v>
      </c>
      <c r="C76" s="10">
        <v>53054.676800000001</v>
      </c>
      <c r="D76" s="8">
        <v>1E-4</v>
      </c>
      <c r="E76" s="53">
        <f t="shared" si="6"/>
        <v>24322.969743969647</v>
      </c>
      <c r="F76" s="53">
        <f t="shared" si="7"/>
        <v>24323</v>
      </c>
      <c r="G76" s="53">
        <f t="shared" si="8"/>
        <v>-2.3545499992906116E-2</v>
      </c>
      <c r="H76" s="53"/>
      <c r="I76" s="53"/>
      <c r="J76" s="53"/>
      <c r="K76" s="53">
        <f t="shared" si="11"/>
        <v>-2.3545499992906116E-2</v>
      </c>
      <c r="L76" s="53"/>
      <c r="M76" s="53"/>
      <c r="N76" s="53"/>
      <c r="O76" s="53"/>
      <c r="P76" s="53"/>
      <c r="Q76" s="54">
        <f t="shared" si="9"/>
        <v>38036.176800000001</v>
      </c>
      <c r="R76" s="53"/>
      <c r="S76" s="53"/>
    </row>
    <row r="77" spans="1:32" s="33" customFormat="1" ht="12.95" customHeight="1">
      <c r="A77" s="55" t="s">
        <v>309</v>
      </c>
      <c r="B77" s="56" t="s">
        <v>62</v>
      </c>
      <c r="C77" s="55">
        <v>53071.019800000002</v>
      </c>
      <c r="D77" s="55" t="s">
        <v>92</v>
      </c>
      <c r="E77" s="53">
        <f t="shared" si="6"/>
        <v>24343.970542598807</v>
      </c>
      <c r="F77" s="53">
        <f t="shared" si="7"/>
        <v>24344</v>
      </c>
      <c r="G77" s="53">
        <f t="shared" si="8"/>
        <v>-2.2923999997146893E-2</v>
      </c>
      <c r="H77" s="53"/>
      <c r="I77" s="53"/>
      <c r="K77" s="53">
        <f t="shared" si="11"/>
        <v>-2.2923999997146893E-2</v>
      </c>
      <c r="L77" s="53"/>
      <c r="N77" s="53"/>
      <c r="O77" s="53"/>
      <c r="P77" s="53"/>
      <c r="Q77" s="54">
        <f t="shared" si="9"/>
        <v>38052.519800000002</v>
      </c>
      <c r="R77" s="53"/>
      <c r="S77" s="53"/>
    </row>
    <row r="78" spans="1:32" s="33" customFormat="1" ht="12.95" customHeight="1">
      <c r="A78" s="55" t="s">
        <v>315</v>
      </c>
      <c r="B78" s="56" t="s">
        <v>62</v>
      </c>
      <c r="C78" s="55">
        <v>53776.075700000001</v>
      </c>
      <c r="D78" s="55" t="s">
        <v>92</v>
      </c>
      <c r="E78" s="53">
        <f t="shared" si="6"/>
        <v>25249.969256311135</v>
      </c>
      <c r="F78" s="53">
        <f t="shared" si="7"/>
        <v>25250</v>
      </c>
      <c r="G78" s="53">
        <f t="shared" si="8"/>
        <v>-2.3925000001327135E-2</v>
      </c>
      <c r="H78" s="53"/>
      <c r="I78" s="53"/>
      <c r="K78" s="53">
        <f t="shared" si="11"/>
        <v>-2.3925000001327135E-2</v>
      </c>
      <c r="L78" s="53"/>
      <c r="N78" s="53"/>
      <c r="O78" s="53"/>
      <c r="P78" s="53"/>
      <c r="Q78" s="54">
        <f t="shared" si="9"/>
        <v>38757.575700000001</v>
      </c>
      <c r="R78" s="53"/>
      <c r="S78" s="53"/>
    </row>
    <row r="79" spans="1:32" s="33" customFormat="1" ht="12.95" customHeight="1">
      <c r="A79" s="59" t="s">
        <v>74</v>
      </c>
      <c r="B79" s="60" t="s">
        <v>62</v>
      </c>
      <c r="C79" s="59">
        <v>54832.873599999999</v>
      </c>
      <c r="D79" s="59">
        <v>8.9999999999999998E-4</v>
      </c>
      <c r="E79" s="53">
        <f t="shared" si="6"/>
        <v>26607.957379031457</v>
      </c>
      <c r="F79" s="53">
        <f t="shared" si="7"/>
        <v>26608</v>
      </c>
      <c r="G79" s="53">
        <f t="shared" si="8"/>
        <v>-3.3168000001751352E-2</v>
      </c>
      <c r="H79" s="53"/>
      <c r="I79" s="53"/>
      <c r="J79" s="53"/>
      <c r="K79" s="53">
        <f t="shared" si="11"/>
        <v>-3.3168000001751352E-2</v>
      </c>
      <c r="L79" s="53"/>
      <c r="M79" s="53"/>
      <c r="N79" s="53"/>
      <c r="O79" s="53"/>
      <c r="P79" s="53"/>
      <c r="Q79" s="54">
        <f t="shared" si="9"/>
        <v>39814.373599999999</v>
      </c>
      <c r="R79" s="53"/>
      <c r="S79" s="53"/>
    </row>
    <row r="80" spans="1:32" s="33" customFormat="1" ht="12.95" customHeight="1">
      <c r="A80" s="55" t="s">
        <v>326</v>
      </c>
      <c r="B80" s="56" t="s">
        <v>62</v>
      </c>
      <c r="C80" s="55">
        <v>54863.2255</v>
      </c>
      <c r="D80" s="55" t="s">
        <v>92</v>
      </c>
      <c r="E80" s="53">
        <f t="shared" si="6"/>
        <v>26646.959651558678</v>
      </c>
      <c r="F80" s="53">
        <f t="shared" si="7"/>
        <v>26647</v>
      </c>
      <c r="G80" s="53">
        <f t="shared" si="8"/>
        <v>-3.1399499996041413E-2</v>
      </c>
      <c r="H80" s="53"/>
      <c r="I80" s="53"/>
      <c r="K80" s="53">
        <f t="shared" si="11"/>
        <v>-3.1399499996041413E-2</v>
      </c>
      <c r="L80" s="53"/>
      <c r="N80" s="53"/>
      <c r="O80" s="53"/>
      <c r="P80" s="53"/>
      <c r="Q80" s="54">
        <f t="shared" si="9"/>
        <v>39844.7255</v>
      </c>
      <c r="R80" s="53"/>
      <c r="S80" s="53"/>
    </row>
    <row r="81" spans="1:19" s="33" customFormat="1" ht="12.95" customHeight="1">
      <c r="A81" s="55" t="s">
        <v>332</v>
      </c>
      <c r="B81" s="56" t="s">
        <v>62</v>
      </c>
      <c r="C81" s="55">
        <v>55572.170899999997</v>
      </c>
      <c r="D81" s="55" t="s">
        <v>92</v>
      </c>
      <c r="E81" s="53">
        <f t="shared" si="6"/>
        <v>27557.956383154386</v>
      </c>
      <c r="F81" s="53">
        <f t="shared" si="7"/>
        <v>27558</v>
      </c>
      <c r="G81" s="53">
        <f t="shared" si="8"/>
        <v>-3.3943000002182089E-2</v>
      </c>
      <c r="H81" s="53"/>
      <c r="I81" s="53"/>
      <c r="K81" s="53">
        <f t="shared" si="11"/>
        <v>-3.3943000002182089E-2</v>
      </c>
      <c r="L81" s="53"/>
      <c r="N81" s="53"/>
      <c r="O81" s="53"/>
      <c r="P81" s="53"/>
      <c r="Q81" s="54">
        <f t="shared" si="9"/>
        <v>40553.670899999997</v>
      </c>
      <c r="R81" s="53"/>
      <c r="S81" s="53"/>
    </row>
    <row r="82" spans="1:19" s="33" customFormat="1" ht="12.95" customHeight="1">
      <c r="A82" s="55" t="s">
        <v>332</v>
      </c>
      <c r="B82" s="56" t="s">
        <v>62</v>
      </c>
      <c r="C82" s="55">
        <v>55576.061600000001</v>
      </c>
      <c r="D82" s="55" t="s">
        <v>92</v>
      </c>
      <c r="E82" s="53">
        <f t="shared" si="6"/>
        <v>27562.955943040975</v>
      </c>
      <c r="F82" s="53">
        <f t="shared" si="7"/>
        <v>27563</v>
      </c>
      <c r="G82" s="53">
        <f t="shared" si="8"/>
        <v>-3.4285499998077285E-2</v>
      </c>
      <c r="H82" s="53"/>
      <c r="I82" s="53"/>
      <c r="K82" s="53">
        <f t="shared" si="11"/>
        <v>-3.4285499998077285E-2</v>
      </c>
      <c r="L82" s="53"/>
      <c r="N82" s="53"/>
      <c r="O82" s="53"/>
      <c r="P82" s="53"/>
      <c r="Q82" s="54">
        <f t="shared" si="9"/>
        <v>40557.561600000001</v>
      </c>
      <c r="R82" s="53"/>
      <c r="S82" s="53"/>
    </row>
    <row r="83" spans="1:19" s="33" customFormat="1" ht="12.95" customHeight="1">
      <c r="A83" s="58" t="s">
        <v>79</v>
      </c>
      <c r="B83" s="26" t="s">
        <v>62</v>
      </c>
      <c r="C83" s="25">
        <v>55627.42426</v>
      </c>
      <c r="D83" s="25">
        <v>2.9999999999999997E-4</v>
      </c>
      <c r="E83" s="53">
        <f t="shared" si="6"/>
        <v>27628.957098258372</v>
      </c>
      <c r="F83" s="53">
        <f t="shared" si="7"/>
        <v>27629</v>
      </c>
      <c r="G83" s="53">
        <f t="shared" si="8"/>
        <v>-3.338649999932386E-2</v>
      </c>
      <c r="H83" s="53"/>
      <c r="I83" s="53"/>
      <c r="K83" s="53">
        <f t="shared" si="11"/>
        <v>-3.338649999932386E-2</v>
      </c>
      <c r="L83" s="53"/>
      <c r="M83" s="53"/>
      <c r="N83" s="53"/>
      <c r="O83" s="53"/>
      <c r="P83" s="53"/>
      <c r="Q83" s="54">
        <f t="shared" si="9"/>
        <v>40608.92426</v>
      </c>
      <c r="R83" s="53"/>
      <c r="S83" s="53"/>
    </row>
    <row r="84" spans="1:19" s="33" customFormat="1" ht="12.95" customHeight="1">
      <c r="A84" s="58" t="s">
        <v>79</v>
      </c>
      <c r="B84" s="26" t="s">
        <v>62</v>
      </c>
      <c r="C84" s="25">
        <v>55627.424339999998</v>
      </c>
      <c r="D84" s="25">
        <v>2.9999999999999997E-4</v>
      </c>
      <c r="E84" s="53">
        <f t="shared" si="6"/>
        <v>27628.957201058583</v>
      </c>
      <c r="F84" s="53">
        <f t="shared" si="7"/>
        <v>27629</v>
      </c>
      <c r="G84" s="53">
        <f t="shared" si="8"/>
        <v>-3.330650000134483E-2</v>
      </c>
      <c r="H84" s="53"/>
      <c r="I84" s="53"/>
      <c r="K84" s="53">
        <f t="shared" si="11"/>
        <v>-3.330650000134483E-2</v>
      </c>
      <c r="L84" s="53"/>
      <c r="M84" s="53"/>
      <c r="N84" s="53"/>
      <c r="O84" s="53"/>
      <c r="P84" s="53"/>
      <c r="Q84" s="54">
        <f t="shared" si="9"/>
        <v>40608.924339999998</v>
      </c>
      <c r="R84" s="53"/>
      <c r="S84" s="53"/>
    </row>
    <row r="85" spans="1:19" s="33" customFormat="1" ht="12.95" customHeight="1">
      <c r="A85" s="58" t="s">
        <v>79</v>
      </c>
      <c r="B85" s="26" t="s">
        <v>62</v>
      </c>
      <c r="C85" s="25">
        <v>55627.42439</v>
      </c>
      <c r="D85" s="25">
        <v>2.0000000000000001E-4</v>
      </c>
      <c r="E85" s="53">
        <f t="shared" ref="E85:E114" si="12">+(C85-C$7)/C$8</f>
        <v>27628.95726530872</v>
      </c>
      <c r="F85" s="53">
        <f t="shared" ref="F85:F115" si="13">ROUND(2*E85,0)/2</f>
        <v>27629</v>
      </c>
      <c r="G85" s="53">
        <f t="shared" ref="G85:G114" si="14">+C85-(C$7+F85*C$8)</f>
        <v>-3.3256499998969957E-2</v>
      </c>
      <c r="H85" s="53"/>
      <c r="I85" s="53"/>
      <c r="K85" s="53">
        <f t="shared" si="11"/>
        <v>-3.3256499998969957E-2</v>
      </c>
      <c r="L85" s="53"/>
      <c r="M85" s="53"/>
      <c r="N85" s="53"/>
      <c r="O85" s="53"/>
      <c r="P85" s="53"/>
      <c r="Q85" s="54">
        <f t="shared" ref="Q85:Q114" si="15">+C85-15018.5</f>
        <v>40608.92439</v>
      </c>
      <c r="R85" s="53"/>
      <c r="S85" s="53"/>
    </row>
    <row r="86" spans="1:19" s="33" customFormat="1" ht="12.95" customHeight="1">
      <c r="A86" s="58" t="s">
        <v>79</v>
      </c>
      <c r="B86" s="26" t="s">
        <v>62</v>
      </c>
      <c r="C86" s="25">
        <v>55627.42467</v>
      </c>
      <c r="D86" s="25">
        <v>2.0000000000000001E-4</v>
      </c>
      <c r="E86" s="53">
        <f t="shared" si="12"/>
        <v>27628.95762510947</v>
      </c>
      <c r="F86" s="53">
        <f t="shared" si="13"/>
        <v>27629</v>
      </c>
      <c r="G86" s="53">
        <f t="shared" si="14"/>
        <v>-3.2976499998767395E-2</v>
      </c>
      <c r="H86" s="53"/>
      <c r="I86" s="53"/>
      <c r="K86" s="53">
        <f t="shared" si="11"/>
        <v>-3.2976499998767395E-2</v>
      </c>
      <c r="L86" s="53"/>
      <c r="M86" s="53"/>
      <c r="N86" s="53"/>
      <c r="O86" s="53">
        <f t="shared" ref="O86:O114" ca="1" si="16">+C$11+C$12*$F86</f>
        <v>-3.3463633461015087E-2</v>
      </c>
      <c r="P86" s="53"/>
      <c r="Q86" s="54">
        <f t="shared" si="15"/>
        <v>40608.92467</v>
      </c>
      <c r="R86" s="53"/>
      <c r="S86" s="53"/>
    </row>
    <row r="87" spans="1:19" s="33" customFormat="1" ht="12.95" customHeight="1">
      <c r="A87" s="25" t="s">
        <v>77</v>
      </c>
      <c r="B87" s="26" t="s">
        <v>62</v>
      </c>
      <c r="C87" s="25">
        <v>55640.654999999999</v>
      </c>
      <c r="D87" s="25">
        <v>8.0000000000000004E-4</v>
      </c>
      <c r="E87" s="53">
        <f t="shared" si="12"/>
        <v>27645.958634479062</v>
      </c>
      <c r="F87" s="53">
        <f t="shared" si="13"/>
        <v>27646</v>
      </c>
      <c r="G87" s="53">
        <f t="shared" si="14"/>
        <v>-3.2190999998420011E-2</v>
      </c>
      <c r="H87" s="53"/>
      <c r="I87" s="53"/>
      <c r="J87" s="53"/>
      <c r="K87" s="53">
        <f t="shared" si="11"/>
        <v>-3.2190999998420011E-2</v>
      </c>
      <c r="L87" s="53"/>
      <c r="M87" s="53"/>
      <c r="N87" s="53"/>
      <c r="O87" s="53">
        <f t="shared" ca="1" si="16"/>
        <v>-3.3468351651379132E-2</v>
      </c>
      <c r="P87" s="53"/>
      <c r="Q87" s="54">
        <f t="shared" si="15"/>
        <v>40622.154999999999</v>
      </c>
      <c r="R87" s="53"/>
      <c r="S87" s="53"/>
    </row>
    <row r="88" spans="1:19" s="33" customFormat="1" ht="12.95" customHeight="1">
      <c r="A88" s="58" t="s">
        <v>79</v>
      </c>
      <c r="B88" s="26" t="s">
        <v>62</v>
      </c>
      <c r="C88" s="25">
        <v>55882.674120000003</v>
      </c>
      <c r="D88" s="25">
        <v>5.0000000000000001E-4</v>
      </c>
      <c r="E88" s="53">
        <f t="shared" si="12"/>
        <v>27956.953849771628</v>
      </c>
      <c r="F88" s="53">
        <f t="shared" si="13"/>
        <v>27957</v>
      </c>
      <c r="G88" s="53">
        <f t="shared" si="14"/>
        <v>-3.5914499996579252E-2</v>
      </c>
      <c r="H88" s="53"/>
      <c r="I88" s="53"/>
      <c r="K88" s="53">
        <f t="shared" si="11"/>
        <v>-3.5914499996579252E-2</v>
      </c>
      <c r="L88" s="53"/>
      <c r="M88" s="53"/>
      <c r="N88" s="53"/>
      <c r="O88" s="53">
        <f t="shared" ca="1" si="16"/>
        <v>-3.3554666780980118E-2</v>
      </c>
      <c r="P88" s="53"/>
      <c r="Q88" s="54">
        <f t="shared" si="15"/>
        <v>40864.174120000003</v>
      </c>
      <c r="R88" s="53"/>
      <c r="S88" s="53"/>
    </row>
    <row r="89" spans="1:19" s="33" customFormat="1" ht="12.95" customHeight="1">
      <c r="A89" s="8" t="s">
        <v>368</v>
      </c>
      <c r="B89" s="60" t="s">
        <v>60</v>
      </c>
      <c r="C89" s="8">
        <v>55978.000699999997</v>
      </c>
      <c r="D89" s="8" t="s">
        <v>84</v>
      </c>
      <c r="E89" s="53">
        <f t="shared" si="12"/>
        <v>28079.448759554794</v>
      </c>
      <c r="F89" s="53">
        <f t="shared" si="13"/>
        <v>28079.5</v>
      </c>
      <c r="G89" s="53">
        <f t="shared" si="14"/>
        <v>-3.9875750000646804E-2</v>
      </c>
      <c r="H89" s="53"/>
      <c r="I89" s="53"/>
      <c r="K89" s="53">
        <f t="shared" si="11"/>
        <v>-3.9875750000646804E-2</v>
      </c>
      <c r="L89" s="53"/>
      <c r="N89" s="53"/>
      <c r="O89" s="53">
        <f t="shared" ca="1" si="16"/>
        <v>-3.3588665505662176E-2</v>
      </c>
      <c r="P89" s="53"/>
      <c r="Q89" s="54">
        <f t="shared" si="15"/>
        <v>40959.500699999997</v>
      </c>
      <c r="R89" s="53"/>
      <c r="S89" s="53"/>
    </row>
    <row r="90" spans="1:19" s="33" customFormat="1" ht="12.95" customHeight="1">
      <c r="A90" s="25" t="s">
        <v>81</v>
      </c>
      <c r="B90" s="26" t="s">
        <v>62</v>
      </c>
      <c r="C90" s="61">
        <v>56711.465210000002</v>
      </c>
      <c r="D90" s="25">
        <v>2.9999999999999997E-4</v>
      </c>
      <c r="E90" s="53">
        <f t="shared" si="12"/>
        <v>29021.95261295656</v>
      </c>
      <c r="F90" s="53">
        <f t="shared" si="13"/>
        <v>29022</v>
      </c>
      <c r="G90" s="53">
        <f t="shared" si="14"/>
        <v>-3.6876999998639803E-2</v>
      </c>
      <c r="H90" s="53"/>
      <c r="I90" s="53"/>
      <c r="K90" s="53">
        <f t="shared" si="11"/>
        <v>-3.6876999998639803E-2</v>
      </c>
      <c r="L90" s="53"/>
      <c r="M90" s="53"/>
      <c r="N90" s="53"/>
      <c r="O90" s="53">
        <f t="shared" ca="1" si="16"/>
        <v>-3.3850247530256804E-2</v>
      </c>
      <c r="P90" s="53"/>
      <c r="Q90" s="54">
        <f t="shared" si="15"/>
        <v>41692.965210000002</v>
      </c>
      <c r="R90" s="53"/>
      <c r="S90" s="53"/>
    </row>
    <row r="91" spans="1:19" s="33" customFormat="1" ht="12.95" customHeight="1">
      <c r="A91" s="25" t="s">
        <v>81</v>
      </c>
      <c r="B91" s="26" t="s">
        <v>62</v>
      </c>
      <c r="C91" s="61">
        <v>56711.465279999997</v>
      </c>
      <c r="D91" s="25">
        <v>5.0000000000000001E-4</v>
      </c>
      <c r="E91" s="53">
        <f t="shared" si="12"/>
        <v>29021.952702906739</v>
      </c>
      <c r="F91" s="53">
        <f t="shared" si="13"/>
        <v>29022</v>
      </c>
      <c r="G91" s="53">
        <f t="shared" si="14"/>
        <v>-3.6807000004046131E-2</v>
      </c>
      <c r="H91" s="53"/>
      <c r="I91" s="53"/>
      <c r="K91" s="53">
        <f t="shared" si="11"/>
        <v>-3.6807000004046131E-2</v>
      </c>
      <c r="L91" s="53"/>
      <c r="M91" s="53"/>
      <c r="N91" s="53"/>
      <c r="O91" s="53">
        <f t="shared" ca="1" si="16"/>
        <v>-3.3850247530256804E-2</v>
      </c>
      <c r="P91" s="53"/>
      <c r="Q91" s="54">
        <f t="shared" si="15"/>
        <v>41692.965279999997</v>
      </c>
      <c r="R91" s="53"/>
      <c r="S91" s="53"/>
    </row>
    <row r="92" spans="1:19" s="33" customFormat="1" ht="12.95" customHeight="1">
      <c r="A92" s="25" t="s">
        <v>81</v>
      </c>
      <c r="B92" s="26" t="s">
        <v>62</v>
      </c>
      <c r="C92" s="61">
        <v>56711.465600000003</v>
      </c>
      <c r="D92" s="25">
        <v>6.9999999999999999E-4</v>
      </c>
      <c r="E92" s="53">
        <f t="shared" si="12"/>
        <v>29021.9531141076</v>
      </c>
      <c r="F92" s="53">
        <f t="shared" si="13"/>
        <v>29022</v>
      </c>
      <c r="G92" s="53">
        <f t="shared" si="14"/>
        <v>-3.6486999997578096E-2</v>
      </c>
      <c r="H92" s="53"/>
      <c r="I92" s="53"/>
      <c r="K92" s="53">
        <f t="shared" si="11"/>
        <v>-3.6486999997578096E-2</v>
      </c>
      <c r="L92" s="53"/>
      <c r="M92" s="53"/>
      <c r="N92" s="53"/>
      <c r="O92" s="53">
        <f t="shared" ca="1" si="16"/>
        <v>-3.3850247530256804E-2</v>
      </c>
      <c r="P92" s="53"/>
      <c r="Q92" s="54">
        <f t="shared" si="15"/>
        <v>41692.965600000003</v>
      </c>
      <c r="R92" s="53"/>
      <c r="S92" s="53"/>
    </row>
    <row r="93" spans="1:19" s="33" customFormat="1" ht="12.95" customHeight="1">
      <c r="A93" s="25" t="s">
        <v>81</v>
      </c>
      <c r="B93" s="26" t="s">
        <v>62</v>
      </c>
      <c r="C93" s="61">
        <v>56711.466200000003</v>
      </c>
      <c r="D93" s="25">
        <v>2.9999999999999997E-4</v>
      </c>
      <c r="E93" s="53">
        <f t="shared" si="12"/>
        <v>29021.9538851092</v>
      </c>
      <c r="F93" s="53">
        <f t="shared" si="13"/>
        <v>29022</v>
      </c>
      <c r="G93" s="53">
        <f t="shared" si="14"/>
        <v>-3.5886999998183455E-2</v>
      </c>
      <c r="H93" s="53"/>
      <c r="I93" s="53"/>
      <c r="K93" s="53">
        <f t="shared" si="11"/>
        <v>-3.5886999998183455E-2</v>
      </c>
      <c r="L93" s="53"/>
      <c r="M93" s="53"/>
      <c r="N93" s="53"/>
      <c r="O93" s="53">
        <f t="shared" ca="1" si="16"/>
        <v>-3.3850247530256804E-2</v>
      </c>
      <c r="P93" s="53"/>
      <c r="Q93" s="54">
        <f t="shared" si="15"/>
        <v>41692.966200000003</v>
      </c>
      <c r="R93" s="53"/>
      <c r="S93" s="53"/>
    </row>
    <row r="94" spans="1:19" s="33" customFormat="1" ht="12.95" customHeight="1">
      <c r="A94" s="62" t="s">
        <v>80</v>
      </c>
      <c r="B94" s="63" t="s">
        <v>62</v>
      </c>
      <c r="C94" s="62">
        <v>56743.373399999997</v>
      </c>
      <c r="D94" s="62">
        <v>4.5999999999999999E-3</v>
      </c>
      <c r="E94" s="53">
        <f t="shared" si="12"/>
        <v>29062.954722288432</v>
      </c>
      <c r="F94" s="53">
        <f t="shared" si="13"/>
        <v>29063</v>
      </c>
      <c r="G94" s="53">
        <f t="shared" si="14"/>
        <v>-3.5235500006820075E-2</v>
      </c>
      <c r="H94" s="53"/>
      <c r="I94" s="53"/>
      <c r="J94" s="53">
        <f>+G94</f>
        <v>-3.5235500006820075E-2</v>
      </c>
      <c r="L94" s="53"/>
      <c r="M94" s="53"/>
      <c r="N94" s="53"/>
      <c r="O94" s="53">
        <f t="shared" ca="1" si="16"/>
        <v>-3.3861626695252431E-2</v>
      </c>
      <c r="P94" s="53"/>
      <c r="Q94" s="54">
        <f t="shared" si="15"/>
        <v>41724.873399999997</v>
      </c>
      <c r="R94" s="53"/>
      <c r="S94" s="53"/>
    </row>
    <row r="95" spans="1:19" s="33" customFormat="1" ht="12.95" customHeight="1">
      <c r="A95" s="64" t="s">
        <v>379</v>
      </c>
      <c r="B95" s="53"/>
      <c r="C95" s="55">
        <v>57060.10656666664</v>
      </c>
      <c r="D95" s="5"/>
      <c r="E95" s="53">
        <f t="shared" si="12"/>
        <v>29469.957687003731</v>
      </c>
      <c r="F95" s="53">
        <f t="shared" si="13"/>
        <v>29470</v>
      </c>
      <c r="G95" s="53">
        <f t="shared" si="14"/>
        <v>-3.2928333355812356E-2</v>
      </c>
      <c r="H95" s="53"/>
      <c r="I95" s="53"/>
      <c r="K95" s="53">
        <f>+G95</f>
        <v>-3.2928333355812356E-2</v>
      </c>
      <c r="L95" s="53"/>
      <c r="N95" s="53"/>
      <c r="O95" s="53">
        <f t="shared" ca="1" si="16"/>
        <v>-3.3974585723379767E-2</v>
      </c>
      <c r="P95" s="53"/>
      <c r="Q95" s="54">
        <f t="shared" si="15"/>
        <v>42041.60656666664</v>
      </c>
      <c r="R95" s="53"/>
      <c r="S95" s="53"/>
    </row>
    <row r="96" spans="1:19" s="33" customFormat="1" ht="12.95" customHeight="1">
      <c r="A96" s="27" t="s">
        <v>380</v>
      </c>
      <c r="B96" s="28" t="s">
        <v>62</v>
      </c>
      <c r="C96" s="27">
        <v>57089.676800000001</v>
      </c>
      <c r="D96" s="27">
        <v>1E-4</v>
      </c>
      <c r="E96" s="53">
        <f t="shared" si="12"/>
        <v>29507.955515777587</v>
      </c>
      <c r="F96" s="53">
        <f t="shared" si="13"/>
        <v>29508</v>
      </c>
      <c r="G96" s="53">
        <f t="shared" si="14"/>
        <v>-3.461799999786308E-2</v>
      </c>
      <c r="H96" s="53"/>
      <c r="I96" s="53"/>
      <c r="K96" s="53">
        <f>+G96</f>
        <v>-3.461799999786308E-2</v>
      </c>
      <c r="L96" s="53"/>
      <c r="M96" s="53"/>
      <c r="N96" s="53"/>
      <c r="O96" s="53">
        <f t="shared" ca="1" si="16"/>
        <v>-3.3985132266546453E-2</v>
      </c>
      <c r="P96" s="53"/>
      <c r="Q96" s="54">
        <f t="shared" si="15"/>
        <v>42071.176800000001</v>
      </c>
      <c r="R96" s="53"/>
      <c r="S96" s="53"/>
    </row>
    <row r="97" spans="1:19" s="33" customFormat="1" ht="12.95" customHeight="1">
      <c r="A97" s="8" t="s">
        <v>378</v>
      </c>
      <c r="B97" s="60"/>
      <c r="C97" s="8">
        <v>57090.454100000003</v>
      </c>
      <c r="D97" s="8">
        <v>2.7000000000000001E-3</v>
      </c>
      <c r="E97" s="53">
        <f t="shared" si="12"/>
        <v>29508.954348352665</v>
      </c>
      <c r="F97" s="53">
        <f t="shared" si="13"/>
        <v>29509</v>
      </c>
      <c r="G97" s="53">
        <f t="shared" si="14"/>
        <v>-3.5526499996194616E-2</v>
      </c>
      <c r="H97" s="53"/>
      <c r="I97" s="53"/>
      <c r="J97" s="53">
        <f>+G97</f>
        <v>-3.5526499996194616E-2</v>
      </c>
      <c r="K97" s="53"/>
      <c r="L97" s="53"/>
      <c r="M97" s="53"/>
      <c r="N97" s="53"/>
      <c r="O97" s="53">
        <f t="shared" ca="1" si="16"/>
        <v>-3.39854098071561E-2</v>
      </c>
      <c r="P97" s="53"/>
      <c r="Q97" s="54">
        <f t="shared" si="15"/>
        <v>42071.954100000003</v>
      </c>
      <c r="R97" s="53"/>
      <c r="S97" s="53"/>
    </row>
    <row r="98" spans="1:19" s="33" customFormat="1" ht="12.95" customHeight="1">
      <c r="A98" s="65" t="s">
        <v>1</v>
      </c>
      <c r="B98" s="66" t="s">
        <v>60</v>
      </c>
      <c r="C98" s="65">
        <v>57402.127</v>
      </c>
      <c r="D98" s="65" t="s">
        <v>91</v>
      </c>
      <c r="E98" s="53">
        <f t="shared" si="12"/>
        <v>29909.454856892469</v>
      </c>
      <c r="F98" s="53">
        <f t="shared" si="13"/>
        <v>29909.5</v>
      </c>
      <c r="G98" s="53">
        <f t="shared" si="14"/>
        <v>-3.5130750002281275E-2</v>
      </c>
      <c r="H98" s="53"/>
      <c r="I98" s="53"/>
      <c r="K98" s="53">
        <f t="shared" ref="K98:K114" si="17">+G98</f>
        <v>-3.5130750002281275E-2</v>
      </c>
      <c r="L98" s="53"/>
      <c r="M98" s="53"/>
      <c r="N98" s="53"/>
      <c r="O98" s="53">
        <f t="shared" ca="1" si="16"/>
        <v>-3.4096564821320716E-2</v>
      </c>
      <c r="P98" s="53"/>
      <c r="Q98" s="54">
        <f t="shared" si="15"/>
        <v>42383.627</v>
      </c>
      <c r="R98" s="53"/>
      <c r="S98" s="53"/>
    </row>
    <row r="99" spans="1:19" s="33" customFormat="1" ht="12.95" customHeight="1">
      <c r="A99" s="65" t="s">
        <v>1</v>
      </c>
      <c r="B99" s="66" t="s">
        <v>60</v>
      </c>
      <c r="C99" s="65">
        <v>57402.132599999997</v>
      </c>
      <c r="D99" s="65" t="s">
        <v>337</v>
      </c>
      <c r="E99" s="53">
        <f t="shared" si="12"/>
        <v>29909.462052907413</v>
      </c>
      <c r="F99" s="53">
        <f t="shared" si="13"/>
        <v>29909.5</v>
      </c>
      <c r="G99" s="53">
        <f t="shared" si="14"/>
        <v>-2.9530750005505979E-2</v>
      </c>
      <c r="H99" s="53"/>
      <c r="I99" s="53"/>
      <c r="K99" s="53">
        <f t="shared" si="17"/>
        <v>-2.9530750005505979E-2</v>
      </c>
      <c r="L99" s="53"/>
      <c r="M99" s="53"/>
      <c r="N99" s="53"/>
      <c r="O99" s="53">
        <f t="shared" ca="1" si="16"/>
        <v>-3.4096564821320716E-2</v>
      </c>
      <c r="P99" s="53"/>
      <c r="Q99" s="54">
        <f t="shared" si="15"/>
        <v>42383.632599999997</v>
      </c>
      <c r="R99" s="53"/>
      <c r="S99" s="53"/>
    </row>
    <row r="100" spans="1:19" s="33" customFormat="1" ht="12.95" customHeight="1">
      <c r="A100" s="65" t="s">
        <v>1</v>
      </c>
      <c r="B100" s="66" t="s">
        <v>60</v>
      </c>
      <c r="C100" s="65">
        <v>57427.0412</v>
      </c>
      <c r="D100" s="65" t="s">
        <v>337</v>
      </c>
      <c r="E100" s="53">
        <f t="shared" si="12"/>
        <v>29941.469670403243</v>
      </c>
      <c r="F100" s="53">
        <f t="shared" si="13"/>
        <v>29941.5</v>
      </c>
      <c r="G100" s="53">
        <f t="shared" si="14"/>
        <v>-2.3602749999554362E-2</v>
      </c>
      <c r="H100" s="53"/>
      <c r="I100" s="53"/>
      <c r="K100" s="53">
        <f t="shared" si="17"/>
        <v>-2.3602749999554362E-2</v>
      </c>
      <c r="L100" s="53"/>
      <c r="M100" s="53"/>
      <c r="N100" s="53"/>
      <c r="O100" s="53">
        <f t="shared" ca="1" si="16"/>
        <v>-3.4105446120829497E-2</v>
      </c>
      <c r="P100" s="53"/>
      <c r="Q100" s="54">
        <f t="shared" si="15"/>
        <v>42408.5412</v>
      </c>
      <c r="R100" s="53"/>
      <c r="S100" s="53"/>
    </row>
    <row r="101" spans="1:19" s="33" customFormat="1" ht="12.95" customHeight="1">
      <c r="A101" s="65" t="s">
        <v>1</v>
      </c>
      <c r="B101" s="66" t="s">
        <v>62</v>
      </c>
      <c r="C101" s="65">
        <v>57435.980300000003</v>
      </c>
      <c r="D101" s="65" t="s">
        <v>91</v>
      </c>
      <c r="E101" s="53">
        <f t="shared" si="12"/>
        <v>29952.956437767007</v>
      </c>
      <c r="F101" s="53">
        <f t="shared" si="13"/>
        <v>29953</v>
      </c>
      <c r="G101" s="53">
        <f t="shared" si="14"/>
        <v>-3.3900499991432298E-2</v>
      </c>
      <c r="H101" s="53"/>
      <c r="I101" s="53"/>
      <c r="K101" s="53">
        <f t="shared" si="17"/>
        <v>-3.3900499991432298E-2</v>
      </c>
      <c r="L101" s="53"/>
      <c r="M101" s="53"/>
      <c r="N101" s="53"/>
      <c r="O101" s="53">
        <f t="shared" ca="1" si="16"/>
        <v>-3.4108637837840461E-2</v>
      </c>
      <c r="P101" s="53"/>
      <c r="Q101" s="54">
        <f t="shared" si="15"/>
        <v>42417.480300000003</v>
      </c>
      <c r="R101" s="53"/>
      <c r="S101" s="53"/>
    </row>
    <row r="102" spans="1:19" s="33" customFormat="1" ht="12.95" customHeight="1">
      <c r="A102" s="65" t="s">
        <v>1</v>
      </c>
      <c r="B102" s="66" t="s">
        <v>62</v>
      </c>
      <c r="C102" s="65">
        <v>57435.981500000002</v>
      </c>
      <c r="D102" s="65" t="s">
        <v>337</v>
      </c>
      <c r="E102" s="53">
        <f t="shared" si="12"/>
        <v>29952.957979770206</v>
      </c>
      <c r="F102" s="53">
        <f t="shared" si="13"/>
        <v>29953</v>
      </c>
      <c r="G102" s="53">
        <f t="shared" si="14"/>
        <v>-3.2700499992643017E-2</v>
      </c>
      <c r="H102" s="53"/>
      <c r="I102" s="53"/>
      <c r="K102" s="53">
        <f t="shared" si="17"/>
        <v>-3.2700499992643017E-2</v>
      </c>
      <c r="L102" s="53"/>
      <c r="M102" s="53"/>
      <c r="N102" s="53"/>
      <c r="O102" s="53">
        <f t="shared" ca="1" si="16"/>
        <v>-3.4108637837840461E-2</v>
      </c>
      <c r="P102" s="53"/>
      <c r="Q102" s="54">
        <f t="shared" si="15"/>
        <v>42417.481500000002</v>
      </c>
      <c r="R102" s="53"/>
      <c r="S102" s="53"/>
    </row>
    <row r="103" spans="1:19" s="33" customFormat="1" ht="12.95" customHeight="1">
      <c r="A103" s="27" t="s">
        <v>381</v>
      </c>
      <c r="B103" s="28" t="s">
        <v>62</v>
      </c>
      <c r="C103" s="27">
        <v>57450.767</v>
      </c>
      <c r="D103" s="27">
        <v>2.0000000000000001E-4</v>
      </c>
      <c r="E103" s="53">
        <f t="shared" si="12"/>
        <v>29971.957386741473</v>
      </c>
      <c r="F103" s="53">
        <f t="shared" si="13"/>
        <v>29972</v>
      </c>
      <c r="G103" s="53">
        <f t="shared" si="14"/>
        <v>-3.3161999999720138E-2</v>
      </c>
      <c r="H103" s="53"/>
      <c r="I103" s="53"/>
      <c r="K103" s="53">
        <f t="shared" si="17"/>
        <v>-3.3161999999720138E-2</v>
      </c>
      <c r="L103" s="53"/>
      <c r="M103" s="53"/>
      <c r="N103" s="53"/>
      <c r="O103" s="53">
        <f t="shared" ca="1" si="16"/>
        <v>-3.4113911109423807E-2</v>
      </c>
      <c r="P103" s="53"/>
      <c r="Q103" s="54">
        <f t="shared" si="15"/>
        <v>42432.267</v>
      </c>
      <c r="R103" s="53"/>
      <c r="S103" s="53"/>
    </row>
    <row r="104" spans="1:19" s="33" customFormat="1" ht="12.95" customHeight="1">
      <c r="A104" s="67" t="s">
        <v>382</v>
      </c>
      <c r="B104" s="28" t="s">
        <v>60</v>
      </c>
      <c r="C104" s="68">
        <v>57799.011400000003</v>
      </c>
      <c r="D104" s="27" t="s">
        <v>337</v>
      </c>
      <c r="E104" s="53">
        <f t="shared" si="12"/>
        <v>30419.452370412306</v>
      </c>
      <c r="F104" s="53">
        <f t="shared" si="13"/>
        <v>30419.5</v>
      </c>
      <c r="G104" s="53">
        <f t="shared" si="14"/>
        <v>-3.7065749995235819E-2</v>
      </c>
      <c r="H104" s="53"/>
      <c r="I104" s="53"/>
      <c r="K104" s="53">
        <f t="shared" si="17"/>
        <v>-3.7065749995235819E-2</v>
      </c>
      <c r="L104" s="53"/>
      <c r="M104" s="53"/>
      <c r="N104" s="53"/>
      <c r="O104" s="53">
        <f t="shared" ca="1" si="16"/>
        <v>-3.4238110532241947E-2</v>
      </c>
      <c r="P104" s="53"/>
      <c r="Q104" s="54">
        <f t="shared" si="15"/>
        <v>42780.511400000003</v>
      </c>
      <c r="R104" s="53"/>
      <c r="S104" s="53"/>
    </row>
    <row r="105" spans="1:19" s="33" customFormat="1" ht="12.95" customHeight="1">
      <c r="A105" s="69" t="s">
        <v>385</v>
      </c>
      <c r="B105" s="70" t="s">
        <v>62</v>
      </c>
      <c r="C105" s="71">
        <v>57826.641199999998</v>
      </c>
      <c r="D105" s="71">
        <v>2.0000000000000001E-4</v>
      </c>
      <c r="E105" s="53">
        <f t="shared" si="12"/>
        <v>30454.956737172623</v>
      </c>
      <c r="F105" s="53">
        <f t="shared" si="13"/>
        <v>30455</v>
      </c>
      <c r="G105" s="53">
        <f t="shared" si="14"/>
        <v>-3.3667499999864958E-2</v>
      </c>
      <c r="H105" s="53"/>
      <c r="I105" s="53"/>
      <c r="K105" s="53">
        <f t="shared" si="17"/>
        <v>-3.3667499999864958E-2</v>
      </c>
      <c r="L105" s="53"/>
      <c r="M105" s="53"/>
      <c r="N105" s="53"/>
      <c r="O105" s="53">
        <f t="shared" ca="1" si="16"/>
        <v>-3.4247963223884501E-2</v>
      </c>
      <c r="P105" s="53"/>
      <c r="Q105" s="54">
        <f t="shared" si="15"/>
        <v>42808.141199999998</v>
      </c>
      <c r="R105" s="53"/>
      <c r="S105" s="53"/>
    </row>
    <row r="106" spans="1:19" s="33" customFormat="1" ht="12.95" customHeight="1">
      <c r="A106" s="65" t="s">
        <v>0</v>
      </c>
      <c r="B106" s="66" t="s">
        <v>60</v>
      </c>
      <c r="C106" s="65">
        <v>58132.083999999799</v>
      </c>
      <c r="D106" s="65" t="s">
        <v>16</v>
      </c>
      <c r="E106" s="53">
        <f t="shared" si="12"/>
        <v>30847.451550580339</v>
      </c>
      <c r="F106" s="53">
        <f t="shared" si="13"/>
        <v>30847.5</v>
      </c>
      <c r="G106" s="53">
        <f t="shared" si="14"/>
        <v>-3.7703750203945674E-2</v>
      </c>
      <c r="H106" s="53"/>
      <c r="I106" s="53"/>
      <c r="K106" s="53">
        <f t="shared" si="17"/>
        <v>-3.7703750203945674E-2</v>
      </c>
      <c r="L106" s="53"/>
      <c r="M106" s="53"/>
      <c r="N106" s="53"/>
      <c r="O106" s="53">
        <f t="shared" ca="1" si="16"/>
        <v>-3.4356897913171917E-2</v>
      </c>
      <c r="P106" s="53"/>
      <c r="Q106" s="54">
        <f t="shared" si="15"/>
        <v>43113.583999999799</v>
      </c>
      <c r="R106" s="53"/>
      <c r="S106" s="53"/>
    </row>
    <row r="107" spans="1:19" s="33" customFormat="1" ht="12.95" customHeight="1">
      <c r="A107" s="65" t="s">
        <v>0</v>
      </c>
      <c r="B107" s="66" t="s">
        <v>60</v>
      </c>
      <c r="C107" s="65">
        <v>58132.087900000159</v>
      </c>
      <c r="D107" s="65" t="s">
        <v>16</v>
      </c>
      <c r="E107" s="53">
        <f t="shared" si="12"/>
        <v>30847.456562091214</v>
      </c>
      <c r="F107" s="53">
        <f t="shared" si="13"/>
        <v>30847.5</v>
      </c>
      <c r="G107" s="53">
        <f t="shared" si="14"/>
        <v>-3.3803749844082631E-2</v>
      </c>
      <c r="H107" s="53"/>
      <c r="I107" s="53"/>
      <c r="K107" s="53">
        <f t="shared" si="17"/>
        <v>-3.3803749844082631E-2</v>
      </c>
      <c r="L107" s="53"/>
      <c r="M107" s="53"/>
      <c r="N107" s="53"/>
      <c r="O107" s="53">
        <f t="shared" ca="1" si="16"/>
        <v>-3.4356897913171917E-2</v>
      </c>
      <c r="P107" s="53"/>
      <c r="Q107" s="54">
        <f t="shared" si="15"/>
        <v>43113.587900000159</v>
      </c>
      <c r="R107" s="53"/>
      <c r="S107" s="53"/>
    </row>
    <row r="108" spans="1:19" s="33" customFormat="1" ht="12.95" customHeight="1">
      <c r="A108" s="59" t="s">
        <v>384</v>
      </c>
      <c r="B108" s="53"/>
      <c r="C108" s="5">
        <v>58187.732799999998</v>
      </c>
      <c r="D108" s="5">
        <v>4.0000000000000002E-4</v>
      </c>
      <c r="E108" s="53">
        <f t="shared" si="12"/>
        <v>30918.960407140246</v>
      </c>
      <c r="F108" s="53">
        <f t="shared" si="13"/>
        <v>30919</v>
      </c>
      <c r="G108" s="53">
        <f t="shared" si="14"/>
        <v>-3.0811500000709202E-2</v>
      </c>
      <c r="H108" s="53"/>
      <c r="I108" s="53"/>
      <c r="K108" s="53">
        <f t="shared" si="17"/>
        <v>-3.0811500000709202E-2</v>
      </c>
      <c r="L108" s="53"/>
      <c r="M108" s="53"/>
      <c r="N108" s="53"/>
      <c r="O108" s="53">
        <f t="shared" ca="1" si="16"/>
        <v>-3.4376742066761855E-2</v>
      </c>
      <c r="P108" s="53"/>
      <c r="Q108" s="54">
        <f t="shared" si="15"/>
        <v>43169.232799999998</v>
      </c>
      <c r="R108" s="53"/>
      <c r="S108" s="53"/>
    </row>
    <row r="109" spans="1:19" s="33" customFormat="1" ht="12.95" customHeight="1">
      <c r="A109" s="29" t="s">
        <v>388</v>
      </c>
      <c r="B109" s="30" t="s">
        <v>62</v>
      </c>
      <c r="C109" s="76">
        <v>58187.732799999998</v>
      </c>
      <c r="D109" s="32">
        <v>5.0000000000000001E-4</v>
      </c>
      <c r="E109" s="53">
        <f t="shared" si="12"/>
        <v>30918.960407140246</v>
      </c>
      <c r="F109" s="53">
        <f t="shared" si="13"/>
        <v>30919</v>
      </c>
      <c r="G109" s="53">
        <f t="shared" si="14"/>
        <v>-3.0811500000709202E-2</v>
      </c>
      <c r="H109" s="53"/>
      <c r="I109" s="53"/>
      <c r="K109" s="53">
        <f t="shared" si="17"/>
        <v>-3.0811500000709202E-2</v>
      </c>
      <c r="L109" s="53"/>
      <c r="M109" s="53"/>
      <c r="N109" s="53"/>
      <c r="O109" s="53">
        <f t="shared" ca="1" si="16"/>
        <v>-3.4376742066761855E-2</v>
      </c>
      <c r="P109" s="53"/>
      <c r="Q109" s="54">
        <f t="shared" si="15"/>
        <v>43169.232799999998</v>
      </c>
      <c r="R109" s="53"/>
      <c r="S109" s="53"/>
    </row>
    <row r="110" spans="1:19" s="33" customFormat="1" ht="12.95" customHeight="1">
      <c r="A110" s="69" t="s">
        <v>387</v>
      </c>
      <c r="B110" s="70" t="s">
        <v>62</v>
      </c>
      <c r="C110" s="71">
        <v>58226.643876000002</v>
      </c>
      <c r="D110" s="71">
        <v>1.34E-4</v>
      </c>
      <c r="E110" s="53">
        <f t="shared" si="12"/>
        <v>30968.961243676989</v>
      </c>
      <c r="F110" s="53">
        <f t="shared" si="13"/>
        <v>30969</v>
      </c>
      <c r="G110" s="53">
        <f t="shared" si="14"/>
        <v>-3.0160499998601153E-2</v>
      </c>
      <c r="H110" s="53"/>
      <c r="I110" s="53"/>
      <c r="K110" s="53">
        <f t="shared" si="17"/>
        <v>-3.0160499998601153E-2</v>
      </c>
      <c r="L110" s="53"/>
      <c r="M110" s="53"/>
      <c r="N110" s="53"/>
      <c r="O110" s="53">
        <f t="shared" ca="1" si="16"/>
        <v>-3.4390619097244328E-2</v>
      </c>
      <c r="P110" s="53"/>
      <c r="Q110" s="54">
        <f t="shared" si="15"/>
        <v>43208.143876000002</v>
      </c>
      <c r="R110" s="53"/>
      <c r="S110" s="53"/>
    </row>
    <row r="111" spans="1:19" s="33" customFormat="1" ht="12.95" customHeight="1">
      <c r="A111" s="69" t="s">
        <v>386</v>
      </c>
      <c r="B111" s="70" t="s">
        <v>60</v>
      </c>
      <c r="C111" s="71">
        <v>58493.190999999999</v>
      </c>
      <c r="D111" s="71" t="s">
        <v>337</v>
      </c>
      <c r="E111" s="53">
        <f t="shared" si="12"/>
        <v>31311.475009589332</v>
      </c>
      <c r="F111" s="53">
        <f t="shared" si="13"/>
        <v>31311.5</v>
      </c>
      <c r="G111" s="53">
        <f t="shared" si="14"/>
        <v>-1.9447749997198116E-2</v>
      </c>
      <c r="H111" s="53"/>
      <c r="I111" s="53"/>
      <c r="K111" s="53">
        <f t="shared" si="17"/>
        <v>-1.9447749997198116E-2</v>
      </c>
      <c r="L111" s="53"/>
      <c r="M111" s="53"/>
      <c r="N111" s="53"/>
      <c r="O111" s="53">
        <f t="shared" ca="1" si="16"/>
        <v>-3.4485676756049272E-2</v>
      </c>
      <c r="P111" s="53"/>
      <c r="Q111" s="54">
        <f t="shared" si="15"/>
        <v>43474.690999999999</v>
      </c>
      <c r="R111" s="53"/>
      <c r="S111" s="53"/>
    </row>
    <row r="112" spans="1:19" s="33" customFormat="1" ht="12.95" customHeight="1">
      <c r="A112" s="72" t="s">
        <v>383</v>
      </c>
      <c r="B112" s="66" t="s">
        <v>62</v>
      </c>
      <c r="C112" s="5">
        <v>58896.684000000001</v>
      </c>
      <c r="D112" s="5">
        <v>4.0000000000000002E-4</v>
      </c>
      <c r="E112" s="53">
        <f t="shared" si="12"/>
        <v>31829.964591751443</v>
      </c>
      <c r="F112" s="53">
        <f t="shared" si="13"/>
        <v>31830</v>
      </c>
      <c r="G112" s="53">
        <f t="shared" si="14"/>
        <v>-2.7555000000575092E-2</v>
      </c>
      <c r="H112" s="53"/>
      <c r="I112" s="53"/>
      <c r="K112" s="53">
        <f t="shared" si="17"/>
        <v>-2.7555000000575092E-2</v>
      </c>
      <c r="L112" s="53"/>
      <c r="M112" s="53"/>
      <c r="N112" s="53"/>
      <c r="O112" s="53">
        <f t="shared" ca="1" si="16"/>
        <v>-3.4629581562152525E-2</v>
      </c>
      <c r="P112" s="53"/>
      <c r="Q112" s="54">
        <f t="shared" si="15"/>
        <v>43878.184000000001</v>
      </c>
      <c r="R112" s="53"/>
      <c r="S112" s="53"/>
    </row>
    <row r="113" spans="1:21" s="33" customFormat="1" ht="12.95" customHeight="1">
      <c r="A113" s="72" t="s">
        <v>383</v>
      </c>
      <c r="B113" s="53"/>
      <c r="C113" s="5">
        <v>59209.915999999997</v>
      </c>
      <c r="D113" s="5">
        <v>2.5999999999999999E-3</v>
      </c>
      <c r="E113" s="53">
        <f t="shared" si="12"/>
        <v>32232.468547953409</v>
      </c>
      <c r="F113" s="53">
        <f t="shared" si="13"/>
        <v>32232.5</v>
      </c>
      <c r="G113" s="53">
        <f t="shared" si="14"/>
        <v>-2.4476250000589062E-2</v>
      </c>
      <c r="H113" s="53"/>
      <c r="I113" s="53"/>
      <c r="K113" s="53">
        <f t="shared" si="17"/>
        <v>-2.4476250000589062E-2</v>
      </c>
      <c r="L113" s="53"/>
      <c r="M113" s="53"/>
      <c r="N113" s="53"/>
      <c r="O113" s="53">
        <f t="shared" ca="1" si="16"/>
        <v>-3.4741291657536436E-2</v>
      </c>
      <c r="P113" s="53"/>
      <c r="Q113" s="54">
        <f t="shared" si="15"/>
        <v>44191.415999999997</v>
      </c>
      <c r="R113" s="53"/>
      <c r="S113" s="53"/>
    </row>
    <row r="114" spans="1:21" s="33" customFormat="1" ht="12.95" customHeight="1">
      <c r="A114" s="29" t="s">
        <v>389</v>
      </c>
      <c r="B114" s="30" t="s">
        <v>62</v>
      </c>
      <c r="C114" s="76">
        <v>59524.31399999978</v>
      </c>
      <c r="D114" s="32" t="s">
        <v>391</v>
      </c>
      <c r="E114" s="53">
        <f t="shared" si="12"/>
        <v>32636.470817267844</v>
      </c>
      <c r="F114" s="53">
        <f t="shared" si="13"/>
        <v>32636.5</v>
      </c>
      <c r="G114" s="53">
        <f t="shared" si="14"/>
        <v>-2.2710250217642169E-2</v>
      </c>
      <c r="H114" s="53"/>
      <c r="I114" s="53"/>
      <c r="K114" s="53">
        <f t="shared" si="17"/>
        <v>-2.2710250217642169E-2</v>
      </c>
      <c r="L114" s="53"/>
      <c r="M114" s="53"/>
      <c r="N114" s="53"/>
      <c r="O114" s="53">
        <f t="shared" ca="1" si="16"/>
        <v>-3.4853418063834823E-2</v>
      </c>
      <c r="P114" s="53"/>
      <c r="Q114" s="54">
        <f t="shared" si="15"/>
        <v>44505.81399999978</v>
      </c>
      <c r="R114" s="53"/>
      <c r="S114" s="53"/>
    </row>
    <row r="115" spans="1:21" s="33" customFormat="1" ht="12.95" customHeight="1">
      <c r="A115" s="73" t="s">
        <v>392</v>
      </c>
      <c r="B115" s="74" t="s">
        <v>62</v>
      </c>
      <c r="C115" s="77">
        <v>59597.000299999956</v>
      </c>
      <c r="D115" s="5"/>
      <c r="E115" s="53">
        <f t="shared" ref="E115" si="18">+(C115-C$7)/C$8</f>
        <v>32729.87290681091</v>
      </c>
      <c r="F115" s="53">
        <f t="shared" si="13"/>
        <v>32730</v>
      </c>
      <c r="G115" s="53">
        <f t="shared" ref="G115" si="19">+C115-(C$7+F115*C$8)</f>
        <v>-9.890500004257774E-2</v>
      </c>
      <c r="H115" s="53"/>
      <c r="I115" s="53"/>
      <c r="L115" s="53"/>
      <c r="M115" s="53"/>
      <c r="N115" s="53"/>
      <c r="O115" s="53">
        <f t="shared" ref="O115" ca="1" si="20">+C$11+C$12*$F115</f>
        <v>-3.4879368110837056E-2</v>
      </c>
      <c r="P115" s="53"/>
      <c r="Q115" s="54">
        <f t="shared" ref="Q115" si="21">+C115-15018.5</f>
        <v>44578.500299999956</v>
      </c>
      <c r="R115" s="53"/>
      <c r="S115" s="53"/>
      <c r="U115" s="53">
        <f>+G115</f>
        <v>-9.890500004257774E-2</v>
      </c>
    </row>
    <row r="116" spans="1:21" s="33" customFormat="1" ht="12.95" customHeight="1">
      <c r="A116" s="75" t="s">
        <v>393</v>
      </c>
      <c r="B116" s="74" t="s">
        <v>62</v>
      </c>
      <c r="C116" s="32">
        <v>60041.429600000003</v>
      </c>
      <c r="D116" s="32">
        <v>2.0000000000000001E-4</v>
      </c>
      <c r="E116" s="53">
        <f t="shared" ref="E116" si="22">+(C116-C$7)/C$8</f>
        <v>33300.965743756336</v>
      </c>
      <c r="F116" s="53">
        <f t="shared" ref="F116" si="23">ROUND(2*E116,0)/2</f>
        <v>33301</v>
      </c>
      <c r="G116" s="53">
        <f t="shared" ref="G116" si="24">+C116-(C$7+F116*C$8)</f>
        <v>-2.665849999175407E-2</v>
      </c>
      <c r="H116" s="53"/>
      <c r="I116" s="53"/>
      <c r="K116" s="53">
        <f t="shared" ref="K116" si="25">+G116</f>
        <v>-2.665849999175407E-2</v>
      </c>
      <c r="L116" s="53"/>
      <c r="M116" s="53"/>
      <c r="N116" s="53"/>
      <c r="O116" s="53">
        <f t="shared" ref="O116" ca="1" si="26">+C$11+C$12*$F116</f>
        <v>-3.5037843798946901E-2</v>
      </c>
      <c r="P116" s="53"/>
      <c r="Q116" s="54">
        <f t="shared" ref="Q116" si="27">+C116-15018.5</f>
        <v>45022.929600000003</v>
      </c>
      <c r="R116" s="53"/>
      <c r="S116" s="53"/>
    </row>
    <row r="117" spans="1:21" s="33" customFormat="1" ht="12.95" customHeight="1">
      <c r="A117" s="29" t="s">
        <v>394</v>
      </c>
      <c r="B117" s="78" t="s">
        <v>62</v>
      </c>
      <c r="C117" s="77">
        <v>60413.412400000001</v>
      </c>
      <c r="D117" s="79">
        <v>1E-4</v>
      </c>
      <c r="E117" s="53">
        <f t="shared" ref="E117" si="28">+(C117-C$7)/C$8</f>
        <v>33778.964634799035</v>
      </c>
      <c r="F117" s="53">
        <f t="shared" ref="F117" si="29">ROUND(2*E117,0)/2</f>
        <v>33779</v>
      </c>
      <c r="G117" s="53">
        <f t="shared" ref="G117" si="30">+C117-(C$7+F117*C$8)</f>
        <v>-2.752150000014808E-2</v>
      </c>
      <c r="H117" s="53"/>
      <c r="I117" s="53"/>
      <c r="K117" s="53">
        <f t="shared" ref="K117" si="31">+G117</f>
        <v>-2.752150000014808E-2</v>
      </c>
      <c r="L117" s="53"/>
      <c r="M117" s="53"/>
      <c r="N117" s="53"/>
      <c r="O117" s="53">
        <f t="shared" ref="O117" ca="1" si="32">+C$11+C$12*$F117</f>
        <v>-3.5170508210359351E-2</v>
      </c>
      <c r="P117" s="53"/>
      <c r="Q117" s="54">
        <f t="shared" ref="Q117" si="33">+C117-15018.5</f>
        <v>45394.912400000001</v>
      </c>
      <c r="R117" s="53"/>
      <c r="S117" s="53"/>
    </row>
    <row r="118" spans="1:21" s="33" customFormat="1" ht="12.95" customHeight="1">
      <c r="A118" s="53"/>
      <c r="B118" s="53"/>
      <c r="C118" s="5"/>
      <c r="D118" s="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</row>
    <row r="119" spans="1:21" s="33" customFormat="1" ht="12.95" customHeight="1">
      <c r="A119" s="53"/>
      <c r="B119" s="53"/>
      <c r="C119" s="5"/>
      <c r="D119" s="5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</row>
    <row r="120" spans="1:21" s="33" customFormat="1" ht="12.95" customHeight="1">
      <c r="A120" s="53"/>
      <c r="B120" s="53"/>
      <c r="C120" s="5"/>
      <c r="D120" s="5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</row>
    <row r="121" spans="1:21" s="33" customFormat="1" ht="12.95" customHeight="1">
      <c r="A121" s="53"/>
      <c r="B121" s="53"/>
      <c r="C121" s="5"/>
      <c r="D121" s="5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</row>
    <row r="122" spans="1:21" s="33" customFormat="1" ht="12.95" customHeight="1">
      <c r="A122" s="53"/>
      <c r="B122" s="53"/>
      <c r="C122" s="5"/>
      <c r="D122" s="5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</row>
    <row r="123" spans="1:21" s="33" customFormat="1" ht="12.95" customHeight="1">
      <c r="A123" s="53"/>
      <c r="B123" s="53"/>
      <c r="C123" s="5"/>
      <c r="D123" s="5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</row>
    <row r="124" spans="1:21" s="33" customFormat="1" ht="12.95" customHeight="1">
      <c r="A124" s="53"/>
      <c r="B124" s="53"/>
      <c r="C124" s="5"/>
      <c r="D124" s="5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</row>
    <row r="125" spans="1:21" s="33" customFormat="1" ht="12.95" customHeight="1">
      <c r="A125" s="53"/>
      <c r="B125" s="53"/>
      <c r="C125" s="5"/>
      <c r="D125" s="5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</row>
    <row r="126" spans="1:21" s="33" customFormat="1" ht="12.95" customHeight="1">
      <c r="A126" s="53"/>
      <c r="B126" s="53"/>
      <c r="C126" s="5"/>
      <c r="D126" s="5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</row>
    <row r="127" spans="1:21" s="33" customFormat="1" ht="12.95" customHeight="1">
      <c r="A127" s="53"/>
      <c r="B127" s="53"/>
      <c r="C127" s="5"/>
      <c r="D127" s="5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</row>
    <row r="128" spans="1:21" s="33" customFormat="1" ht="12.95" customHeight="1">
      <c r="A128" s="53"/>
      <c r="B128" s="53"/>
      <c r="C128" s="5"/>
      <c r="D128" s="5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</row>
    <row r="129" spans="1:19" s="33" customFormat="1" ht="12.95" customHeight="1">
      <c r="A129" s="53"/>
      <c r="B129" s="53"/>
      <c r="C129" s="5"/>
      <c r="D129" s="5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</row>
    <row r="130" spans="1:19" s="33" customFormat="1" ht="12.95" customHeight="1">
      <c r="A130" s="53"/>
      <c r="B130" s="53"/>
      <c r="C130" s="5"/>
      <c r="D130" s="5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</row>
    <row r="131" spans="1:19" s="33" customFormat="1" ht="12.95" customHeight="1">
      <c r="A131" s="53"/>
      <c r="B131" s="53"/>
      <c r="C131" s="5"/>
      <c r="D131" s="5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</row>
    <row r="132" spans="1:19" s="33" customFormat="1" ht="12.95" customHeight="1">
      <c r="A132" s="53"/>
      <c r="B132" s="53"/>
      <c r="C132" s="5"/>
      <c r="D132" s="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</row>
    <row r="133" spans="1:19" s="33" customFormat="1" ht="12.95" customHeight="1">
      <c r="A133" s="53"/>
      <c r="B133" s="53"/>
      <c r="C133" s="5"/>
      <c r="D133" s="5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</row>
    <row r="134" spans="1:19" s="33" customFormat="1" ht="12.95" customHeight="1">
      <c r="A134" s="53"/>
      <c r="B134" s="53"/>
      <c r="C134" s="5"/>
      <c r="D134" s="5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</row>
    <row r="135" spans="1:19" s="33" customFormat="1" ht="12.95" customHeight="1">
      <c r="A135" s="53"/>
      <c r="B135" s="53"/>
      <c r="C135" s="5"/>
      <c r="D135" s="5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</row>
    <row r="136" spans="1:19" s="33" customFormat="1" ht="12.95" customHeight="1">
      <c r="A136" s="53"/>
      <c r="B136" s="53"/>
      <c r="C136" s="5"/>
      <c r="D136" s="5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</row>
    <row r="137" spans="1:19" s="33" customFormat="1" ht="12.95" customHeight="1">
      <c r="A137" s="53"/>
      <c r="B137" s="53"/>
      <c r="C137" s="5"/>
      <c r="D137" s="5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</row>
    <row r="138" spans="1:19" s="33" customFormat="1" ht="12.95" customHeight="1">
      <c r="A138" s="53"/>
      <c r="B138" s="53"/>
      <c r="C138" s="5"/>
      <c r="D138" s="5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</row>
    <row r="139" spans="1:19" s="33" customFormat="1" ht="12.95" customHeight="1">
      <c r="A139" s="53"/>
      <c r="B139" s="53"/>
      <c r="C139" s="5"/>
      <c r="D139" s="5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</row>
    <row r="140" spans="1:19" s="33" customFormat="1" ht="12.95" customHeight="1">
      <c r="A140" s="53"/>
      <c r="B140" s="53"/>
      <c r="C140" s="5"/>
      <c r="D140" s="5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</row>
    <row r="141" spans="1:19" s="33" customFormat="1" ht="12.95" customHeight="1">
      <c r="A141" s="53"/>
      <c r="B141" s="53"/>
      <c r="C141" s="5"/>
      <c r="D141" s="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</row>
    <row r="142" spans="1:19" s="33" customFormat="1" ht="12.95" customHeight="1">
      <c r="A142" s="53"/>
      <c r="B142" s="53"/>
      <c r="C142" s="5"/>
      <c r="D142" s="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</row>
    <row r="143" spans="1:19" s="33" customFormat="1" ht="12.95" customHeight="1">
      <c r="A143" s="53"/>
      <c r="B143" s="53"/>
      <c r="C143" s="5"/>
      <c r="D143" s="5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</row>
    <row r="144" spans="1:19" s="33" customFormat="1" ht="12.95" customHeight="1">
      <c r="A144" s="53"/>
      <c r="B144" s="53"/>
      <c r="C144" s="5"/>
      <c r="D144" s="5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</row>
    <row r="145" spans="1:19" s="33" customFormat="1" ht="12.95" customHeight="1">
      <c r="A145" s="53"/>
      <c r="B145" s="53"/>
      <c r="C145" s="5"/>
      <c r="D145" s="5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</row>
    <row r="146" spans="1:19" s="33" customFormat="1" ht="12.95" customHeight="1">
      <c r="A146" s="53"/>
      <c r="B146" s="53"/>
      <c r="C146" s="5"/>
      <c r="D146" s="5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</row>
    <row r="147" spans="1:19" s="33" customFormat="1" ht="12.95" customHeight="1">
      <c r="A147" s="53"/>
      <c r="B147" s="53"/>
      <c r="C147" s="5"/>
      <c r="D147" s="5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</row>
    <row r="148" spans="1:19" s="33" customFormat="1" ht="12.95" customHeight="1">
      <c r="A148" s="53"/>
      <c r="B148" s="53"/>
      <c r="C148" s="5"/>
      <c r="D148" s="5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</row>
    <row r="149" spans="1:19" s="33" customFormat="1" ht="12.95" customHeight="1">
      <c r="A149" s="53"/>
      <c r="B149" s="53"/>
      <c r="C149" s="5"/>
      <c r="D149" s="5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</row>
    <row r="150" spans="1:19" s="33" customFormat="1" ht="12.95" customHeight="1">
      <c r="A150" s="53"/>
      <c r="B150" s="53"/>
      <c r="C150" s="5"/>
      <c r="D150" s="5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</row>
    <row r="151" spans="1:19" s="33" customFormat="1" ht="12.95" customHeight="1">
      <c r="A151" s="53"/>
      <c r="B151" s="53"/>
      <c r="C151" s="5"/>
      <c r="D151" s="5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</row>
    <row r="152" spans="1:19" s="33" customFormat="1" ht="12.95" customHeight="1">
      <c r="A152" s="53"/>
      <c r="B152" s="53"/>
      <c r="C152" s="5"/>
      <c r="D152" s="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</row>
    <row r="153" spans="1:19" s="33" customFormat="1" ht="12.95" customHeight="1">
      <c r="A153" s="53"/>
      <c r="B153" s="53"/>
      <c r="C153" s="5"/>
      <c r="D153" s="5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</row>
    <row r="154" spans="1:19" s="33" customFormat="1" ht="12.95" customHeight="1">
      <c r="A154" s="53"/>
      <c r="B154" s="53"/>
      <c r="C154" s="5"/>
      <c r="D154" s="5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</row>
    <row r="155" spans="1:19" s="33" customFormat="1" ht="12.95" customHeight="1">
      <c r="A155" s="53"/>
      <c r="B155" s="53"/>
      <c r="C155" s="5"/>
      <c r="D155" s="5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</row>
    <row r="156" spans="1:19" s="33" customFormat="1" ht="12.95" customHeight="1">
      <c r="A156" s="53"/>
      <c r="B156" s="53"/>
      <c r="C156" s="5"/>
      <c r="D156" s="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</row>
    <row r="157" spans="1:19" s="33" customFormat="1" ht="12.95" customHeight="1">
      <c r="A157" s="53"/>
      <c r="B157" s="53"/>
      <c r="C157" s="5"/>
      <c r="D157" s="5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</row>
    <row r="158" spans="1:19" s="33" customFormat="1" ht="12.95" customHeight="1">
      <c r="A158" s="53"/>
      <c r="B158" s="53"/>
      <c r="C158" s="5"/>
      <c r="D158" s="5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</row>
    <row r="159" spans="1:19" s="33" customFormat="1" ht="12.95" customHeight="1">
      <c r="A159" s="53"/>
      <c r="B159" s="53"/>
      <c r="C159" s="5"/>
      <c r="D159" s="5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</row>
    <row r="160" spans="1:19" s="33" customFormat="1" ht="12.95" customHeight="1">
      <c r="A160" s="53"/>
      <c r="B160" s="53"/>
      <c r="C160" s="5"/>
      <c r="D160" s="5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</row>
    <row r="161" spans="1:19" s="33" customFormat="1" ht="12.95" customHeight="1">
      <c r="A161" s="53"/>
      <c r="B161" s="53"/>
      <c r="C161" s="5"/>
      <c r="D161" s="5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</row>
    <row r="162" spans="1:19" s="33" customFormat="1" ht="12.95" customHeight="1">
      <c r="A162" s="53"/>
      <c r="B162" s="53"/>
      <c r="C162" s="5"/>
      <c r="D162" s="5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</row>
    <row r="163" spans="1:19" s="33" customFormat="1" ht="12.9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</row>
    <row r="164" spans="1:19" s="33" customFormat="1" ht="12.9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</row>
    <row r="165" spans="1:19" s="33" customFormat="1" ht="12.9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</row>
    <row r="166" spans="1:19" s="33" customFormat="1" ht="12.9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</row>
    <row r="167" spans="1:19" s="33" customFormat="1" ht="12.9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</row>
    <row r="168" spans="1:19" s="33" customFormat="1" ht="12.9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</row>
    <row r="169" spans="1:19" s="33" customFormat="1" ht="12.9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</row>
    <row r="170" spans="1:19" s="33" customFormat="1" ht="12.9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</row>
    <row r="171" spans="1:19" s="33" customFormat="1" ht="12.9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</row>
    <row r="172" spans="1:19" s="33" customFormat="1" ht="12.9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</row>
    <row r="173" spans="1:19" s="33" customFormat="1" ht="12.9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</row>
    <row r="174" spans="1:19" s="33" customFormat="1" ht="12.9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</row>
    <row r="175" spans="1:19" s="33" customFormat="1" ht="12.9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</row>
    <row r="176" spans="1:19" s="33" customFormat="1" ht="12.9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</row>
    <row r="177" spans="1:19" s="33" customFormat="1" ht="12.9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</row>
    <row r="178" spans="1:19" s="33" customFormat="1" ht="12.9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</row>
    <row r="179" spans="1:19" s="33" customFormat="1" ht="12.9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</row>
    <row r="180" spans="1:19" s="33" customFormat="1" ht="12.9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</row>
    <row r="181" spans="1:19" s="33" customFormat="1" ht="12.9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</row>
    <row r="182" spans="1:19" s="33" customFormat="1" ht="12.9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</row>
    <row r="183" spans="1:19" s="33" customFormat="1" ht="12.9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</row>
    <row r="184" spans="1:19" s="33" customFormat="1" ht="12.9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</row>
    <row r="185" spans="1:19" s="33" customFormat="1" ht="12.9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</row>
    <row r="186" spans="1:19" s="33" customFormat="1" ht="12.9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</row>
    <row r="187" spans="1:19" s="33" customFormat="1" ht="12.9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</row>
    <row r="188" spans="1:19" s="33" customFormat="1" ht="12.9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</row>
    <row r="189" spans="1:19" s="33" customFormat="1" ht="12.9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</row>
    <row r="190" spans="1:19" s="33" customFormat="1" ht="12.9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</row>
    <row r="191" spans="1:19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</sheetData>
  <protectedRanges>
    <protectedRange sqref="A110:D111" name="Range1"/>
  </protectedRanges>
  <sortState xmlns:xlrd2="http://schemas.microsoft.com/office/spreadsheetml/2017/richdata2" ref="A21:AH114">
    <sortCondition ref="C21:C114"/>
  </sortState>
  <phoneticPr fontId="6" type="noConversion"/>
  <hyperlinks>
    <hyperlink ref="H64182" r:id="rId1" display="http://vsolj.cetus-net.org/bulletin.html" xr:uid="{00000000-0004-0000-0000-000000000000}"/>
    <hyperlink ref="H64175" r:id="rId2" display="https://www.aavso.org/ejaavso" xr:uid="{00000000-0004-0000-0000-000001000000}"/>
    <hyperlink ref="I64182" r:id="rId3" display="http://vsolj.cetus-net.org/bulletin.html" xr:uid="{00000000-0004-0000-0000-000002000000}"/>
    <hyperlink ref="AQ57833" r:id="rId4" display="http://cdsbib.u-strasbg.fr/cgi-bin/cdsbib?1990RMxAA..21..381G" xr:uid="{00000000-0004-0000-0000-000003000000}"/>
    <hyperlink ref="H64179" r:id="rId5" display="https://www.aavso.org/ejaavso" xr:uid="{00000000-0004-0000-0000-000004000000}"/>
    <hyperlink ref="AP5197" r:id="rId6" display="http://cdsbib.u-strasbg.fr/cgi-bin/cdsbib?1990RMxAA..21..381G" xr:uid="{00000000-0004-0000-0000-000005000000}"/>
    <hyperlink ref="AP5200" r:id="rId7" display="http://cdsbib.u-strasbg.fr/cgi-bin/cdsbib?1990RMxAA..21..381G" xr:uid="{00000000-0004-0000-0000-000006000000}"/>
    <hyperlink ref="AP5198" r:id="rId8" display="http://cdsbib.u-strasbg.fr/cgi-bin/cdsbib?1990RMxAA..21..381G" xr:uid="{00000000-0004-0000-0000-000007000000}"/>
    <hyperlink ref="AP5182" r:id="rId9" display="http://cdsbib.u-strasbg.fr/cgi-bin/cdsbib?1990RMxAA..21..381G" xr:uid="{00000000-0004-0000-0000-000008000000}"/>
    <hyperlink ref="AQ5411" r:id="rId10" display="http://cdsbib.u-strasbg.fr/cgi-bin/cdsbib?1990RMxAA..21..381G" xr:uid="{00000000-0004-0000-0000-000009000000}"/>
    <hyperlink ref="AQ5415" r:id="rId11" display="http://cdsbib.u-strasbg.fr/cgi-bin/cdsbib?1990RMxAA..21..381G" xr:uid="{00000000-0004-0000-0000-00000A000000}"/>
    <hyperlink ref="AQ65095" r:id="rId12" display="http://cdsbib.u-strasbg.fr/cgi-bin/cdsbib?1990RMxAA..21..381G" xr:uid="{00000000-0004-0000-0000-00000B000000}"/>
    <hyperlink ref="I2303" r:id="rId13" display="http://vsolj.cetus-net.org/bulletin.html" xr:uid="{00000000-0004-0000-0000-00000C000000}"/>
    <hyperlink ref="H2303" r:id="rId14" display="http://vsolj.cetus-net.org/bulletin.html" xr:uid="{00000000-0004-0000-0000-00000D000000}"/>
    <hyperlink ref="AQ220" r:id="rId15" display="http://cdsbib.u-strasbg.fr/cgi-bin/cdsbib?1990RMxAA..21..381G" xr:uid="{00000000-0004-0000-0000-00000E000000}"/>
    <hyperlink ref="AQ219" r:id="rId16" display="http://cdsbib.u-strasbg.fr/cgi-bin/cdsbib?1990RMxAA..21..381G" xr:uid="{00000000-0004-0000-0000-00000F000000}"/>
    <hyperlink ref="AP3473" r:id="rId17" display="http://cdsbib.u-strasbg.fr/cgi-bin/cdsbib?1990RMxAA..21..381G" xr:uid="{00000000-0004-0000-0000-000010000000}"/>
    <hyperlink ref="AP3491" r:id="rId18" display="http://cdsbib.u-strasbg.fr/cgi-bin/cdsbib?1990RMxAA..21..381G" xr:uid="{00000000-0004-0000-0000-000011000000}"/>
    <hyperlink ref="AP3492" r:id="rId19" display="http://cdsbib.u-strasbg.fr/cgi-bin/cdsbib?1990RMxAA..21..381G" xr:uid="{00000000-0004-0000-0000-000012000000}"/>
    <hyperlink ref="AP348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5"/>
  <sheetViews>
    <sheetView topLeftCell="A49" workbookViewId="0">
      <selection activeCell="A70" sqref="A70:D80"/>
    </sheetView>
  </sheetViews>
  <sheetFormatPr defaultRowHeight="12.75"/>
  <cols>
    <col min="1" max="1" width="19.7109375" style="12" customWidth="1"/>
    <col min="2" max="2" width="4.42578125" style="3" customWidth="1"/>
    <col min="3" max="3" width="12.7109375" style="1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1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11" t="s">
        <v>82</v>
      </c>
      <c r="I1" s="13" t="s">
        <v>83</v>
      </c>
      <c r="J1" s="14" t="s">
        <v>84</v>
      </c>
    </row>
    <row r="2" spans="1:16">
      <c r="I2" s="15" t="s">
        <v>85</v>
      </c>
      <c r="J2" s="16" t="s">
        <v>86</v>
      </c>
    </row>
    <row r="3" spans="1:16">
      <c r="A3" s="17" t="s">
        <v>87</v>
      </c>
      <c r="I3" s="15" t="s">
        <v>88</v>
      </c>
      <c r="J3" s="16" t="s">
        <v>89</v>
      </c>
    </row>
    <row r="4" spans="1:16">
      <c r="I4" s="15" t="s">
        <v>90</v>
      </c>
      <c r="J4" s="16" t="s">
        <v>89</v>
      </c>
    </row>
    <row r="5" spans="1:16" ht="13.5" thickBot="1">
      <c r="I5" s="18" t="s">
        <v>91</v>
      </c>
      <c r="J5" s="19" t="s">
        <v>92</v>
      </c>
    </row>
    <row r="10" spans="1:16" ht="13.5" thickBot="1"/>
    <row r="11" spans="1:16" ht="12.75" customHeight="1" thickBot="1">
      <c r="A11" s="12" t="str">
        <f t="shared" ref="A11:A42" si="0">P11</f>
        <v> SAC 18 </v>
      </c>
      <c r="B11" s="4" t="str">
        <f t="shared" ref="B11:B42" si="1">IF(H11=INT(H11),"I","II")</f>
        <v>I</v>
      </c>
      <c r="C11" s="12">
        <f t="shared" ref="C11:C42" si="2">1*G11</f>
        <v>30470.31</v>
      </c>
      <c r="D11" s="3" t="str">
        <f t="shared" ref="D11:D42" si="3">VLOOKUP(F11,I$1:J$5,2,FALSE)</f>
        <v>vis</v>
      </c>
      <c r="E11" s="20">
        <f>VLOOKUP(C11,Active!C$21:E$964,3,FALSE)</f>
        <v>-4698.0018850989136</v>
      </c>
      <c r="F11" s="4" t="s">
        <v>91</v>
      </c>
      <c r="G11" s="3" t="str">
        <f t="shared" ref="G11:G42" si="4">MID(I11,3,LEN(I11)-3)</f>
        <v>30470.310</v>
      </c>
      <c r="H11" s="12">
        <f t="shared" ref="H11:H42" si="5">1*K11</f>
        <v>-4698</v>
      </c>
      <c r="I11" s="21" t="s">
        <v>94</v>
      </c>
      <c r="J11" s="22" t="s">
        <v>95</v>
      </c>
      <c r="K11" s="21">
        <v>-4698</v>
      </c>
      <c r="L11" s="21" t="s">
        <v>96</v>
      </c>
      <c r="M11" s="22" t="s">
        <v>97</v>
      </c>
      <c r="N11" s="22"/>
      <c r="O11" s="23" t="s">
        <v>98</v>
      </c>
      <c r="P11" s="23" t="s">
        <v>99</v>
      </c>
    </row>
    <row r="12" spans="1:16" ht="12.75" customHeight="1" thickBot="1">
      <c r="A12" s="12" t="str">
        <f t="shared" si="0"/>
        <v> MHAR 4.11 </v>
      </c>
      <c r="B12" s="4" t="str">
        <f t="shared" si="1"/>
        <v>I</v>
      </c>
      <c r="C12" s="12">
        <f t="shared" si="2"/>
        <v>35862.497000000003</v>
      </c>
      <c r="D12" s="3" t="str">
        <f t="shared" si="3"/>
        <v>vis</v>
      </c>
      <c r="E12" s="20">
        <f>VLOOKUP(C12,Active!C$21:E$964,3,FALSE)</f>
        <v>2230.972804846007</v>
      </c>
      <c r="F12" s="4" t="s">
        <v>91</v>
      </c>
      <c r="G12" s="3" t="str">
        <f t="shared" si="4"/>
        <v>35862.497</v>
      </c>
      <c r="H12" s="12">
        <f t="shared" si="5"/>
        <v>2231</v>
      </c>
      <c r="I12" s="21" t="s">
        <v>104</v>
      </c>
      <c r="J12" s="22" t="s">
        <v>105</v>
      </c>
      <c r="K12" s="21">
        <v>2231</v>
      </c>
      <c r="L12" s="21" t="s">
        <v>106</v>
      </c>
      <c r="M12" s="22" t="s">
        <v>107</v>
      </c>
      <c r="N12" s="22"/>
      <c r="O12" s="23" t="s">
        <v>108</v>
      </c>
      <c r="P12" s="23" t="s">
        <v>109</v>
      </c>
    </row>
    <row r="13" spans="1:16" ht="12.75" customHeight="1" thickBot="1">
      <c r="A13" s="12" t="str">
        <f t="shared" si="0"/>
        <v> SAC 29 </v>
      </c>
      <c r="B13" s="4" t="str">
        <f t="shared" si="1"/>
        <v>I</v>
      </c>
      <c r="C13" s="12">
        <f t="shared" si="2"/>
        <v>35876.525000000001</v>
      </c>
      <c r="D13" s="3" t="str">
        <f t="shared" si="3"/>
        <v>vis</v>
      </c>
      <c r="E13" s="20">
        <f>VLOOKUP(C13,Active!C$21:E$964,3,FALSE)</f>
        <v>2248.9988222950565</v>
      </c>
      <c r="F13" s="4" t="s">
        <v>91</v>
      </c>
      <c r="G13" s="3" t="str">
        <f t="shared" si="4"/>
        <v>35876.525</v>
      </c>
      <c r="H13" s="12">
        <f t="shared" si="5"/>
        <v>2249</v>
      </c>
      <c r="I13" s="21" t="s">
        <v>110</v>
      </c>
      <c r="J13" s="22" t="s">
        <v>111</v>
      </c>
      <c r="K13" s="21">
        <v>2249</v>
      </c>
      <c r="L13" s="21" t="s">
        <v>96</v>
      </c>
      <c r="M13" s="22" t="s">
        <v>107</v>
      </c>
      <c r="N13" s="22"/>
      <c r="O13" s="23" t="s">
        <v>98</v>
      </c>
      <c r="P13" s="23" t="s">
        <v>112</v>
      </c>
    </row>
    <row r="14" spans="1:16" ht="12.75" customHeight="1" thickBot="1">
      <c r="A14" s="12" t="str">
        <f t="shared" si="0"/>
        <v> MHAR 4.11 </v>
      </c>
      <c r="B14" s="4" t="str">
        <f t="shared" si="1"/>
        <v>I</v>
      </c>
      <c r="C14" s="12">
        <f t="shared" si="2"/>
        <v>37403.351000000002</v>
      </c>
      <c r="D14" s="3" t="str">
        <f t="shared" si="3"/>
        <v>vis</v>
      </c>
      <c r="E14" s="20">
        <f>VLOOKUP(C14,Active!C$21:E$964,3,FALSE)</f>
        <v>4210.9743082991299</v>
      </c>
      <c r="F14" s="4" t="s">
        <v>91</v>
      </c>
      <c r="G14" s="3" t="str">
        <f t="shared" si="4"/>
        <v>37403.351</v>
      </c>
      <c r="H14" s="12">
        <f t="shared" si="5"/>
        <v>4211</v>
      </c>
      <c r="I14" s="21" t="s">
        <v>113</v>
      </c>
      <c r="J14" s="22" t="s">
        <v>114</v>
      </c>
      <c r="K14" s="21">
        <v>4211</v>
      </c>
      <c r="L14" s="21" t="s">
        <v>115</v>
      </c>
      <c r="M14" s="22" t="s">
        <v>107</v>
      </c>
      <c r="N14" s="22"/>
      <c r="O14" s="23" t="s">
        <v>108</v>
      </c>
      <c r="P14" s="23" t="s">
        <v>109</v>
      </c>
    </row>
    <row r="15" spans="1:16" ht="12.75" customHeight="1" thickBot="1">
      <c r="A15" s="12" t="str">
        <f t="shared" si="0"/>
        <v> MHAR 4.11 </v>
      </c>
      <c r="B15" s="4" t="str">
        <f t="shared" si="1"/>
        <v>I</v>
      </c>
      <c r="C15" s="12">
        <f t="shared" si="2"/>
        <v>37669.502999999997</v>
      </c>
      <c r="D15" s="3" t="str">
        <f t="shared" si="3"/>
        <v>vis</v>
      </c>
      <c r="E15" s="20">
        <f>VLOOKUP(C15,Active!C$21:E$964,3,FALSE)</f>
        <v>4552.9803388166511</v>
      </c>
      <c r="F15" s="4" t="s">
        <v>91</v>
      </c>
      <c r="G15" s="3" t="str">
        <f t="shared" si="4"/>
        <v>37669.503</v>
      </c>
      <c r="H15" s="12">
        <f t="shared" si="5"/>
        <v>4553</v>
      </c>
      <c r="I15" s="21" t="s">
        <v>116</v>
      </c>
      <c r="J15" s="22" t="s">
        <v>117</v>
      </c>
      <c r="K15" s="21">
        <v>4553</v>
      </c>
      <c r="L15" s="21" t="s">
        <v>118</v>
      </c>
      <c r="M15" s="22" t="s">
        <v>107</v>
      </c>
      <c r="N15" s="22"/>
      <c r="O15" s="23" t="s">
        <v>108</v>
      </c>
      <c r="P15" s="23" t="s">
        <v>109</v>
      </c>
    </row>
    <row r="16" spans="1:16" ht="12.75" customHeight="1" thickBot="1">
      <c r="A16" s="12" t="str">
        <f t="shared" si="0"/>
        <v> MHAR 4.11 </v>
      </c>
      <c r="B16" s="4" t="str">
        <f t="shared" si="1"/>
        <v>I</v>
      </c>
      <c r="C16" s="12">
        <f t="shared" si="2"/>
        <v>38321.665999999997</v>
      </c>
      <c r="D16" s="3" t="str">
        <f t="shared" si="3"/>
        <v>vis</v>
      </c>
      <c r="E16" s="20">
        <f>VLOOKUP(C16,Active!C$21:E$964,3,FALSE)</f>
        <v>5391.0115348264617</v>
      </c>
      <c r="F16" s="4" t="s">
        <v>91</v>
      </c>
      <c r="G16" s="3" t="str">
        <f t="shared" si="4"/>
        <v>38321.666</v>
      </c>
      <c r="H16" s="12">
        <f t="shared" si="5"/>
        <v>5391</v>
      </c>
      <c r="I16" s="21" t="s">
        <v>119</v>
      </c>
      <c r="J16" s="22" t="s">
        <v>120</v>
      </c>
      <c r="K16" s="21">
        <v>5391</v>
      </c>
      <c r="L16" s="21" t="s">
        <v>121</v>
      </c>
      <c r="M16" s="22" t="s">
        <v>107</v>
      </c>
      <c r="N16" s="22"/>
      <c r="O16" s="23" t="s">
        <v>108</v>
      </c>
      <c r="P16" s="23" t="s">
        <v>109</v>
      </c>
    </row>
    <row r="17" spans="1:16" ht="12.75" customHeight="1" thickBot="1">
      <c r="A17" s="12" t="str">
        <f t="shared" si="0"/>
        <v>IBVS 46 </v>
      </c>
      <c r="B17" s="4" t="str">
        <f t="shared" si="1"/>
        <v>I</v>
      </c>
      <c r="C17" s="12">
        <f t="shared" si="2"/>
        <v>38449.285000000003</v>
      </c>
      <c r="D17" s="3" t="str">
        <f t="shared" si="3"/>
        <v>vis</v>
      </c>
      <c r="E17" s="20">
        <f>VLOOKUP(C17,Active!C$21:E$964,3,FALSE)</f>
        <v>5555.0022905172646</v>
      </c>
      <c r="F17" s="4" t="s">
        <v>91</v>
      </c>
      <c r="G17" s="3" t="str">
        <f t="shared" si="4"/>
        <v>38449.285</v>
      </c>
      <c r="H17" s="12">
        <f t="shared" si="5"/>
        <v>5555</v>
      </c>
      <c r="I17" s="21" t="s">
        <v>122</v>
      </c>
      <c r="J17" s="22" t="s">
        <v>123</v>
      </c>
      <c r="K17" s="21">
        <v>5555</v>
      </c>
      <c r="L17" s="21" t="s">
        <v>124</v>
      </c>
      <c r="M17" s="22" t="s">
        <v>97</v>
      </c>
      <c r="N17" s="22"/>
      <c r="O17" s="23" t="s">
        <v>98</v>
      </c>
      <c r="P17" s="24" t="s">
        <v>125</v>
      </c>
    </row>
    <row r="18" spans="1:16" ht="12.75" customHeight="1" thickBot="1">
      <c r="A18" s="12" t="str">
        <f t="shared" si="0"/>
        <v> MHAR 4.11 </v>
      </c>
      <c r="B18" s="4" t="str">
        <f t="shared" si="1"/>
        <v>I</v>
      </c>
      <c r="C18" s="12">
        <f t="shared" si="2"/>
        <v>38473.383000000002</v>
      </c>
      <c r="D18" s="3" t="str">
        <f t="shared" si="3"/>
        <v>vis</v>
      </c>
      <c r="E18" s="20">
        <f>VLOOKUP(C18,Active!C$21:E$964,3,FALSE)</f>
        <v>5585.9682848491157</v>
      </c>
      <c r="F18" s="4" t="s">
        <v>91</v>
      </c>
      <c r="G18" s="3" t="str">
        <f t="shared" si="4"/>
        <v>38473.383</v>
      </c>
      <c r="H18" s="12">
        <f t="shared" si="5"/>
        <v>5586</v>
      </c>
      <c r="I18" s="21" t="s">
        <v>126</v>
      </c>
      <c r="J18" s="22" t="s">
        <v>127</v>
      </c>
      <c r="K18" s="21">
        <v>5586</v>
      </c>
      <c r="L18" s="21" t="s">
        <v>128</v>
      </c>
      <c r="M18" s="22" t="s">
        <v>107</v>
      </c>
      <c r="N18" s="22"/>
      <c r="O18" s="23" t="s">
        <v>108</v>
      </c>
      <c r="P18" s="23" t="s">
        <v>109</v>
      </c>
    </row>
    <row r="19" spans="1:16" ht="12.75" customHeight="1" thickBot="1">
      <c r="A19" s="12" t="str">
        <f t="shared" si="0"/>
        <v> MHAR 4.11 </v>
      </c>
      <c r="B19" s="4" t="str">
        <f t="shared" si="1"/>
        <v>I</v>
      </c>
      <c r="C19" s="12">
        <f t="shared" si="2"/>
        <v>38852.398000000001</v>
      </c>
      <c r="D19" s="3" t="str">
        <f t="shared" si="3"/>
        <v>vis</v>
      </c>
      <c r="E19" s="20">
        <f>VLOOKUP(C19,Active!C$21:E$964,3,FALSE)</f>
        <v>6073.0035716649227</v>
      </c>
      <c r="F19" s="4" t="s">
        <v>91</v>
      </c>
      <c r="G19" s="3" t="str">
        <f t="shared" si="4"/>
        <v>38852.398</v>
      </c>
      <c r="H19" s="12">
        <f t="shared" si="5"/>
        <v>6073</v>
      </c>
      <c r="I19" s="21" t="s">
        <v>129</v>
      </c>
      <c r="J19" s="22" t="s">
        <v>130</v>
      </c>
      <c r="K19" s="21">
        <v>6073</v>
      </c>
      <c r="L19" s="21" t="s">
        <v>131</v>
      </c>
      <c r="M19" s="22" t="s">
        <v>107</v>
      </c>
      <c r="N19" s="22"/>
      <c r="O19" s="23" t="s">
        <v>108</v>
      </c>
      <c r="P19" s="23" t="s">
        <v>109</v>
      </c>
    </row>
    <row r="20" spans="1:16" ht="12.75" customHeight="1" thickBot="1">
      <c r="A20" s="12" t="str">
        <f t="shared" si="0"/>
        <v> MHAR 4.11 </v>
      </c>
      <c r="B20" s="4" t="str">
        <f t="shared" si="1"/>
        <v>I</v>
      </c>
      <c r="C20" s="12">
        <f t="shared" si="2"/>
        <v>39507.64</v>
      </c>
      <c r="D20" s="3" t="str">
        <f t="shared" si="3"/>
        <v>vis</v>
      </c>
      <c r="E20" s="20">
        <f>VLOOKUP(C20,Active!C$21:E$964,3,FALSE)</f>
        <v>6914.991290894407</v>
      </c>
      <c r="F20" s="4" t="s">
        <v>91</v>
      </c>
      <c r="G20" s="3" t="str">
        <f t="shared" si="4"/>
        <v>39507.640</v>
      </c>
      <c r="H20" s="12">
        <f t="shared" si="5"/>
        <v>6915</v>
      </c>
      <c r="I20" s="21" t="s">
        <v>132</v>
      </c>
      <c r="J20" s="22" t="s">
        <v>133</v>
      </c>
      <c r="K20" s="21">
        <v>6915</v>
      </c>
      <c r="L20" s="21" t="s">
        <v>134</v>
      </c>
      <c r="M20" s="22" t="s">
        <v>107</v>
      </c>
      <c r="N20" s="22"/>
      <c r="O20" s="23" t="s">
        <v>108</v>
      </c>
      <c r="P20" s="23" t="s">
        <v>109</v>
      </c>
    </row>
    <row r="21" spans="1:16" ht="12.75" customHeight="1" thickBot="1">
      <c r="A21" s="12" t="str">
        <f t="shared" si="0"/>
        <v> MHAR 4.11 </v>
      </c>
      <c r="B21" s="4" t="str">
        <f t="shared" si="1"/>
        <v>I</v>
      </c>
      <c r="C21" s="12">
        <f t="shared" si="2"/>
        <v>39536.457999999999</v>
      </c>
      <c r="D21" s="3" t="str">
        <f t="shared" si="3"/>
        <v>vis</v>
      </c>
      <c r="E21" s="20">
        <f>VLOOKUP(C21,Active!C$21:E$964,3,FALSE)</f>
        <v>6952.0224978267388</v>
      </c>
      <c r="F21" s="4" t="s">
        <v>91</v>
      </c>
      <c r="G21" s="3" t="str">
        <f t="shared" si="4"/>
        <v>39536.458</v>
      </c>
      <c r="H21" s="12">
        <f t="shared" si="5"/>
        <v>6952</v>
      </c>
      <c r="I21" s="21" t="s">
        <v>135</v>
      </c>
      <c r="J21" s="22" t="s">
        <v>136</v>
      </c>
      <c r="K21" s="21">
        <v>6952</v>
      </c>
      <c r="L21" s="21" t="s">
        <v>137</v>
      </c>
      <c r="M21" s="22" t="s">
        <v>107</v>
      </c>
      <c r="N21" s="22"/>
      <c r="O21" s="23" t="s">
        <v>108</v>
      </c>
      <c r="P21" s="23" t="s">
        <v>109</v>
      </c>
    </row>
    <row r="22" spans="1:16" ht="12.75" customHeight="1" thickBot="1">
      <c r="A22" s="12" t="str">
        <f t="shared" si="0"/>
        <v> MHAR 4.11 </v>
      </c>
      <c r="B22" s="4" t="str">
        <f t="shared" si="1"/>
        <v>I</v>
      </c>
      <c r="C22" s="12">
        <f t="shared" si="2"/>
        <v>39915.423999999999</v>
      </c>
      <c r="D22" s="3" t="str">
        <f t="shared" si="3"/>
        <v>vis</v>
      </c>
      <c r="E22" s="20">
        <f>VLOOKUP(C22,Active!C$21:E$964,3,FALSE)</f>
        <v>7438.9948195117377</v>
      </c>
      <c r="F22" s="4" t="s">
        <v>91</v>
      </c>
      <c r="G22" s="3" t="str">
        <f t="shared" si="4"/>
        <v>39915.424</v>
      </c>
      <c r="H22" s="12">
        <f t="shared" si="5"/>
        <v>7439</v>
      </c>
      <c r="I22" s="21" t="s">
        <v>138</v>
      </c>
      <c r="J22" s="22" t="s">
        <v>139</v>
      </c>
      <c r="K22" s="21">
        <v>7439</v>
      </c>
      <c r="L22" s="21" t="s">
        <v>140</v>
      </c>
      <c r="M22" s="22" t="s">
        <v>107</v>
      </c>
      <c r="N22" s="22"/>
      <c r="O22" s="23" t="s">
        <v>108</v>
      </c>
      <c r="P22" s="23" t="s">
        <v>109</v>
      </c>
    </row>
    <row r="23" spans="1:16" ht="12.75" customHeight="1" thickBot="1">
      <c r="A23" s="12" t="str">
        <f t="shared" si="0"/>
        <v> ORI 112 </v>
      </c>
      <c r="B23" s="4" t="str">
        <f t="shared" si="1"/>
        <v>I</v>
      </c>
      <c r="C23" s="12">
        <f t="shared" si="2"/>
        <v>40290.514000000003</v>
      </c>
      <c r="D23" s="3" t="str">
        <f t="shared" si="3"/>
        <v>vis</v>
      </c>
      <c r="E23" s="20">
        <f>VLOOKUP(C23,Active!C$21:E$964,3,FALSE)</f>
        <v>7920.9864708493978</v>
      </c>
      <c r="F23" s="4" t="s">
        <v>91</v>
      </c>
      <c r="G23" s="3" t="str">
        <f t="shared" si="4"/>
        <v>40290.514</v>
      </c>
      <c r="H23" s="12">
        <f t="shared" si="5"/>
        <v>7921</v>
      </c>
      <c r="I23" s="21" t="s">
        <v>141</v>
      </c>
      <c r="J23" s="22" t="s">
        <v>142</v>
      </c>
      <c r="K23" s="21">
        <v>7921</v>
      </c>
      <c r="L23" s="21" t="s">
        <v>143</v>
      </c>
      <c r="M23" s="22" t="s">
        <v>97</v>
      </c>
      <c r="N23" s="22"/>
      <c r="O23" s="23" t="s">
        <v>144</v>
      </c>
      <c r="P23" s="23" t="s">
        <v>145</v>
      </c>
    </row>
    <row r="24" spans="1:16" ht="12.75" customHeight="1" thickBot="1">
      <c r="A24" s="12" t="str">
        <f t="shared" si="0"/>
        <v> ORI 113 </v>
      </c>
      <c r="B24" s="4" t="str">
        <f t="shared" si="1"/>
        <v>I</v>
      </c>
      <c r="C24" s="12">
        <f t="shared" si="2"/>
        <v>40319.313000000002</v>
      </c>
      <c r="D24" s="3" t="str">
        <f t="shared" si="3"/>
        <v>vis</v>
      </c>
      <c r="E24" s="20">
        <f>VLOOKUP(C24,Active!C$21:E$964,3,FALSE)</f>
        <v>7957.9932627310072</v>
      </c>
      <c r="F24" s="4" t="s">
        <v>91</v>
      </c>
      <c r="G24" s="3" t="str">
        <f t="shared" si="4"/>
        <v>40319.313</v>
      </c>
      <c r="H24" s="12">
        <f t="shared" si="5"/>
        <v>7958</v>
      </c>
      <c r="I24" s="21" t="s">
        <v>146</v>
      </c>
      <c r="J24" s="22" t="s">
        <v>147</v>
      </c>
      <c r="K24" s="21">
        <v>7958</v>
      </c>
      <c r="L24" s="21" t="s">
        <v>148</v>
      </c>
      <c r="M24" s="22" t="s">
        <v>97</v>
      </c>
      <c r="N24" s="22"/>
      <c r="O24" s="23" t="s">
        <v>144</v>
      </c>
      <c r="P24" s="23" t="s">
        <v>149</v>
      </c>
    </row>
    <row r="25" spans="1:16" ht="12.75" customHeight="1" thickBot="1">
      <c r="A25" s="12" t="str">
        <f t="shared" si="0"/>
        <v> ORI 113 </v>
      </c>
      <c r="B25" s="4" t="str">
        <f t="shared" si="1"/>
        <v>I</v>
      </c>
      <c r="C25" s="12">
        <f t="shared" si="2"/>
        <v>40319.322</v>
      </c>
      <c r="D25" s="3" t="str">
        <f t="shared" si="3"/>
        <v>vis</v>
      </c>
      <c r="E25" s="20">
        <f>VLOOKUP(C25,Active!C$21:E$964,3,FALSE)</f>
        <v>7958.0048277550313</v>
      </c>
      <c r="F25" s="4" t="s">
        <v>91</v>
      </c>
      <c r="G25" s="3" t="str">
        <f t="shared" si="4"/>
        <v>40319.322</v>
      </c>
      <c r="H25" s="12">
        <f t="shared" si="5"/>
        <v>7958</v>
      </c>
      <c r="I25" s="21" t="s">
        <v>150</v>
      </c>
      <c r="J25" s="22" t="s">
        <v>151</v>
      </c>
      <c r="K25" s="21">
        <v>7958</v>
      </c>
      <c r="L25" s="21" t="s">
        <v>152</v>
      </c>
      <c r="M25" s="22" t="s">
        <v>97</v>
      </c>
      <c r="N25" s="22"/>
      <c r="O25" s="23" t="s">
        <v>153</v>
      </c>
      <c r="P25" s="23" t="s">
        <v>149</v>
      </c>
    </row>
    <row r="26" spans="1:16" ht="12.75" customHeight="1" thickBot="1">
      <c r="A26" s="12" t="str">
        <f t="shared" si="0"/>
        <v> MHAR 4.11 </v>
      </c>
      <c r="B26" s="4" t="str">
        <f t="shared" si="1"/>
        <v>I</v>
      </c>
      <c r="C26" s="12">
        <f t="shared" si="2"/>
        <v>40319.343000000001</v>
      </c>
      <c r="D26" s="3" t="str">
        <f t="shared" si="3"/>
        <v>vis</v>
      </c>
      <c r="E26" s="20">
        <f>VLOOKUP(C26,Active!C$21:E$964,3,FALSE)</f>
        <v>7958.0318128110939</v>
      </c>
      <c r="F26" s="4" t="s">
        <v>91</v>
      </c>
      <c r="G26" s="3" t="str">
        <f t="shared" si="4"/>
        <v>40319.343</v>
      </c>
      <c r="H26" s="12">
        <f t="shared" si="5"/>
        <v>7958</v>
      </c>
      <c r="I26" s="21" t="s">
        <v>154</v>
      </c>
      <c r="J26" s="22" t="s">
        <v>155</v>
      </c>
      <c r="K26" s="21">
        <v>7958</v>
      </c>
      <c r="L26" s="21" t="s">
        <v>156</v>
      </c>
      <c r="M26" s="22" t="s">
        <v>107</v>
      </c>
      <c r="N26" s="22"/>
      <c r="O26" s="23" t="s">
        <v>108</v>
      </c>
      <c r="P26" s="23" t="s">
        <v>109</v>
      </c>
    </row>
    <row r="27" spans="1:16" ht="12.75" customHeight="1" thickBot="1">
      <c r="A27" s="12" t="str">
        <f t="shared" si="0"/>
        <v> ORI 113 </v>
      </c>
      <c r="B27" s="4" t="str">
        <f t="shared" si="1"/>
        <v>I</v>
      </c>
      <c r="C27" s="12">
        <f t="shared" si="2"/>
        <v>40322.411999999997</v>
      </c>
      <c r="D27" s="3" t="str">
        <f t="shared" si="3"/>
        <v>vis</v>
      </c>
      <c r="E27" s="20">
        <f>VLOOKUP(C27,Active!C$21:E$964,3,FALSE)</f>
        <v>7961.9754860040694</v>
      </c>
      <c r="F27" s="4" t="s">
        <v>91</v>
      </c>
      <c r="G27" s="3" t="str">
        <f t="shared" si="4"/>
        <v>40322.412</v>
      </c>
      <c r="H27" s="12">
        <f t="shared" si="5"/>
        <v>7962</v>
      </c>
      <c r="I27" s="21" t="s">
        <v>157</v>
      </c>
      <c r="J27" s="22" t="s">
        <v>158</v>
      </c>
      <c r="K27" s="21">
        <v>7962</v>
      </c>
      <c r="L27" s="21" t="s">
        <v>159</v>
      </c>
      <c r="M27" s="22" t="s">
        <v>97</v>
      </c>
      <c r="N27" s="22"/>
      <c r="O27" s="23" t="s">
        <v>153</v>
      </c>
      <c r="P27" s="23" t="s">
        <v>149</v>
      </c>
    </row>
    <row r="28" spans="1:16" ht="12.75" customHeight="1" thickBot="1">
      <c r="A28" s="12" t="str">
        <f t="shared" si="0"/>
        <v> ORI 113 </v>
      </c>
      <c r="B28" s="4" t="str">
        <f t="shared" si="1"/>
        <v>I</v>
      </c>
      <c r="C28" s="12">
        <f t="shared" si="2"/>
        <v>40322.425999999999</v>
      </c>
      <c r="D28" s="3" t="str">
        <f t="shared" si="3"/>
        <v>vis</v>
      </c>
      <c r="E28" s="20">
        <f>VLOOKUP(C28,Active!C$21:E$964,3,FALSE)</f>
        <v>7961.9934760414471</v>
      </c>
      <c r="F28" s="4" t="s">
        <v>91</v>
      </c>
      <c r="G28" s="3" t="str">
        <f t="shared" si="4"/>
        <v>40322.426</v>
      </c>
      <c r="H28" s="12">
        <f t="shared" si="5"/>
        <v>7962</v>
      </c>
      <c r="I28" s="21" t="s">
        <v>160</v>
      </c>
      <c r="J28" s="22" t="s">
        <v>161</v>
      </c>
      <c r="K28" s="21">
        <v>7962</v>
      </c>
      <c r="L28" s="21" t="s">
        <v>148</v>
      </c>
      <c r="M28" s="22" t="s">
        <v>97</v>
      </c>
      <c r="N28" s="22"/>
      <c r="O28" s="23" t="s">
        <v>144</v>
      </c>
      <c r="P28" s="23" t="s">
        <v>149</v>
      </c>
    </row>
    <row r="29" spans="1:16" ht="12.75" customHeight="1" thickBot="1">
      <c r="A29" s="12" t="str">
        <f t="shared" si="0"/>
        <v> MHAR 4.11 </v>
      </c>
      <c r="B29" s="4" t="str">
        <f t="shared" si="1"/>
        <v>I</v>
      </c>
      <c r="C29" s="12">
        <f t="shared" si="2"/>
        <v>40326.334999999999</v>
      </c>
      <c r="D29" s="3" t="str">
        <f t="shared" si="3"/>
        <v>vis</v>
      </c>
      <c r="E29" s="20">
        <f>VLOOKUP(C29,Active!C$21:E$964,3,FALSE)</f>
        <v>7967.016551476886</v>
      </c>
      <c r="F29" s="4" t="s">
        <v>91</v>
      </c>
      <c r="G29" s="3" t="str">
        <f t="shared" si="4"/>
        <v>40326.335</v>
      </c>
      <c r="H29" s="12">
        <f t="shared" si="5"/>
        <v>7967</v>
      </c>
      <c r="I29" s="21" t="s">
        <v>162</v>
      </c>
      <c r="J29" s="22" t="s">
        <v>163</v>
      </c>
      <c r="K29" s="21">
        <v>7967</v>
      </c>
      <c r="L29" s="21" t="s">
        <v>164</v>
      </c>
      <c r="M29" s="22" t="s">
        <v>107</v>
      </c>
      <c r="N29" s="22"/>
      <c r="O29" s="23" t="s">
        <v>108</v>
      </c>
      <c r="P29" s="23" t="s">
        <v>109</v>
      </c>
    </row>
    <row r="30" spans="1:16" ht="12.75" customHeight="1" thickBot="1">
      <c r="A30" s="12" t="str">
        <f t="shared" si="0"/>
        <v> ORI 123 </v>
      </c>
      <c r="B30" s="4" t="str">
        <f t="shared" si="1"/>
        <v>I</v>
      </c>
      <c r="C30" s="12">
        <f t="shared" si="2"/>
        <v>40974.571000000004</v>
      </c>
      <c r="D30" s="3" t="str">
        <f t="shared" si="3"/>
        <v>vis</v>
      </c>
      <c r="E30" s="20">
        <f>VLOOKUP(C30,Active!C$21:E$964,3,FALSE)</f>
        <v>8800.0015420032087</v>
      </c>
      <c r="F30" s="4" t="s">
        <v>91</v>
      </c>
      <c r="G30" s="3" t="str">
        <f t="shared" si="4"/>
        <v>40974.571</v>
      </c>
      <c r="H30" s="12">
        <f t="shared" si="5"/>
        <v>8800</v>
      </c>
      <c r="I30" s="21" t="s">
        <v>165</v>
      </c>
      <c r="J30" s="22" t="s">
        <v>166</v>
      </c>
      <c r="K30" s="21">
        <v>8800</v>
      </c>
      <c r="L30" s="21" t="s">
        <v>102</v>
      </c>
      <c r="M30" s="22" t="s">
        <v>97</v>
      </c>
      <c r="N30" s="22"/>
      <c r="O30" s="23" t="s">
        <v>153</v>
      </c>
      <c r="P30" s="23" t="s">
        <v>167</v>
      </c>
    </row>
    <row r="31" spans="1:16" ht="12.75" customHeight="1" thickBot="1">
      <c r="A31" s="12" t="str">
        <f t="shared" si="0"/>
        <v> ORI 124 </v>
      </c>
      <c r="B31" s="4" t="str">
        <f t="shared" si="1"/>
        <v>I</v>
      </c>
      <c r="C31" s="12">
        <f t="shared" si="2"/>
        <v>41003.349000000002</v>
      </c>
      <c r="D31" s="3" t="str">
        <f t="shared" si="3"/>
        <v>vis</v>
      </c>
      <c r="E31" s="20">
        <f>VLOOKUP(C31,Active!C$21:E$964,3,FALSE)</f>
        <v>8836.9813488287564</v>
      </c>
      <c r="F31" s="4" t="s">
        <v>91</v>
      </c>
      <c r="G31" s="3" t="str">
        <f t="shared" si="4"/>
        <v>41003.349</v>
      </c>
      <c r="H31" s="12">
        <f t="shared" si="5"/>
        <v>8837</v>
      </c>
      <c r="I31" s="21" t="s">
        <v>168</v>
      </c>
      <c r="J31" s="22" t="s">
        <v>169</v>
      </c>
      <c r="K31" s="21">
        <v>8837</v>
      </c>
      <c r="L31" s="21" t="s">
        <v>118</v>
      </c>
      <c r="M31" s="22" t="s">
        <v>97</v>
      </c>
      <c r="N31" s="22"/>
      <c r="O31" s="23" t="s">
        <v>153</v>
      </c>
      <c r="P31" s="23" t="s">
        <v>170</v>
      </c>
    </row>
    <row r="32" spans="1:16" ht="12.75" customHeight="1" thickBot="1">
      <c r="A32" s="12" t="str">
        <f t="shared" si="0"/>
        <v> ORI 124 </v>
      </c>
      <c r="B32" s="4" t="str">
        <f t="shared" si="1"/>
        <v>I</v>
      </c>
      <c r="C32" s="12">
        <f t="shared" si="2"/>
        <v>41024.370000000003</v>
      </c>
      <c r="D32" s="3" t="str">
        <f t="shared" si="3"/>
        <v>vis</v>
      </c>
      <c r="E32" s="20">
        <f>VLOOKUP(C32,Active!C$21:E$964,3,FALSE)</f>
        <v>8863.9933899462721</v>
      </c>
      <c r="F32" s="4" t="s">
        <v>91</v>
      </c>
      <c r="G32" s="3" t="str">
        <f t="shared" si="4"/>
        <v>41024.370</v>
      </c>
      <c r="H32" s="12">
        <f t="shared" si="5"/>
        <v>8864</v>
      </c>
      <c r="I32" s="21" t="s">
        <v>171</v>
      </c>
      <c r="J32" s="22" t="s">
        <v>172</v>
      </c>
      <c r="K32" s="21">
        <v>8864</v>
      </c>
      <c r="L32" s="21" t="s">
        <v>148</v>
      </c>
      <c r="M32" s="22" t="s">
        <v>97</v>
      </c>
      <c r="N32" s="22"/>
      <c r="O32" s="23" t="s">
        <v>144</v>
      </c>
      <c r="P32" s="23" t="s">
        <v>170</v>
      </c>
    </row>
    <row r="33" spans="1:16" ht="12.75" customHeight="1" thickBot="1">
      <c r="A33" s="12" t="str">
        <f t="shared" si="0"/>
        <v> BBS 2 </v>
      </c>
      <c r="B33" s="4" t="str">
        <f t="shared" si="1"/>
        <v>I</v>
      </c>
      <c r="C33" s="12">
        <f t="shared" si="2"/>
        <v>41396.35</v>
      </c>
      <c r="D33" s="3" t="str">
        <f t="shared" si="3"/>
        <v>vis</v>
      </c>
      <c r="E33" s="20">
        <f>VLOOKUP(C33,Active!C$21:E$964,3,FALSE)</f>
        <v>9341.9886829814877</v>
      </c>
      <c r="F33" s="4" t="s">
        <v>91</v>
      </c>
      <c r="G33" s="3" t="str">
        <f t="shared" si="4"/>
        <v>41396.350</v>
      </c>
      <c r="H33" s="12">
        <f t="shared" si="5"/>
        <v>9342</v>
      </c>
      <c r="I33" s="21" t="s">
        <v>173</v>
      </c>
      <c r="J33" s="22" t="s">
        <v>174</v>
      </c>
      <c r="K33" s="21">
        <v>9342</v>
      </c>
      <c r="L33" s="21" t="s">
        <v>175</v>
      </c>
      <c r="M33" s="22" t="s">
        <v>97</v>
      </c>
      <c r="N33" s="22"/>
      <c r="O33" s="23" t="s">
        <v>144</v>
      </c>
      <c r="P33" s="23" t="s">
        <v>176</v>
      </c>
    </row>
    <row r="34" spans="1:16" ht="12.75" customHeight="1" thickBot="1">
      <c r="A34" s="12" t="str">
        <f t="shared" si="0"/>
        <v> BBS 2 </v>
      </c>
      <c r="B34" s="4" t="str">
        <f t="shared" si="1"/>
        <v>I</v>
      </c>
      <c r="C34" s="12">
        <f t="shared" si="2"/>
        <v>41396.358999999997</v>
      </c>
      <c r="D34" s="3" t="str">
        <f t="shared" si="3"/>
        <v>vis</v>
      </c>
      <c r="E34" s="20">
        <f>VLOOKUP(C34,Active!C$21:E$964,3,FALSE)</f>
        <v>9342.0002480055118</v>
      </c>
      <c r="F34" s="4" t="s">
        <v>91</v>
      </c>
      <c r="G34" s="3" t="str">
        <f t="shared" si="4"/>
        <v>41396.359</v>
      </c>
      <c r="H34" s="12">
        <f t="shared" si="5"/>
        <v>9342</v>
      </c>
      <c r="I34" s="21" t="s">
        <v>177</v>
      </c>
      <c r="J34" s="22" t="s">
        <v>178</v>
      </c>
      <c r="K34" s="21">
        <v>9342</v>
      </c>
      <c r="L34" s="21" t="s">
        <v>179</v>
      </c>
      <c r="M34" s="22" t="s">
        <v>97</v>
      </c>
      <c r="N34" s="22"/>
      <c r="O34" s="23" t="s">
        <v>180</v>
      </c>
      <c r="P34" s="23" t="s">
        <v>176</v>
      </c>
    </row>
    <row r="35" spans="1:16" ht="12.75" customHeight="1" thickBot="1">
      <c r="A35" s="12" t="str">
        <f t="shared" si="0"/>
        <v> BBS 2 </v>
      </c>
      <c r="B35" s="4" t="str">
        <f t="shared" si="1"/>
        <v>I</v>
      </c>
      <c r="C35" s="12">
        <f t="shared" si="2"/>
        <v>41396.366000000002</v>
      </c>
      <c r="D35" s="3" t="str">
        <f t="shared" si="3"/>
        <v>vis</v>
      </c>
      <c r="E35" s="20">
        <f>VLOOKUP(C35,Active!C$21:E$964,3,FALSE)</f>
        <v>9342.0092430242057</v>
      </c>
      <c r="F35" s="4" t="s">
        <v>91</v>
      </c>
      <c r="G35" s="3" t="str">
        <f t="shared" si="4"/>
        <v>41396.366</v>
      </c>
      <c r="H35" s="12">
        <f t="shared" si="5"/>
        <v>9342</v>
      </c>
      <c r="I35" s="21" t="s">
        <v>181</v>
      </c>
      <c r="J35" s="22" t="s">
        <v>182</v>
      </c>
      <c r="K35" s="21">
        <v>9342</v>
      </c>
      <c r="L35" s="21" t="s">
        <v>183</v>
      </c>
      <c r="M35" s="22" t="s">
        <v>97</v>
      </c>
      <c r="N35" s="22"/>
      <c r="O35" s="23" t="s">
        <v>153</v>
      </c>
      <c r="P35" s="23" t="s">
        <v>176</v>
      </c>
    </row>
    <row r="36" spans="1:16" ht="12.75" customHeight="1" thickBot="1">
      <c r="A36" s="12" t="str">
        <f t="shared" si="0"/>
        <v> BBS 3 </v>
      </c>
      <c r="B36" s="4" t="str">
        <f t="shared" si="1"/>
        <v>I</v>
      </c>
      <c r="C36" s="12">
        <f t="shared" si="2"/>
        <v>41410.368000000002</v>
      </c>
      <c r="D36" s="3" t="str">
        <f t="shared" si="3"/>
        <v>vis</v>
      </c>
      <c r="E36" s="20">
        <f>VLOOKUP(C36,Active!C$21:E$964,3,FALSE)</f>
        <v>9360.0018504038489</v>
      </c>
      <c r="F36" s="4" t="s">
        <v>91</v>
      </c>
      <c r="G36" s="3" t="str">
        <f t="shared" si="4"/>
        <v>41410.368</v>
      </c>
      <c r="H36" s="12">
        <f t="shared" si="5"/>
        <v>9360</v>
      </c>
      <c r="I36" s="21" t="s">
        <v>184</v>
      </c>
      <c r="J36" s="22" t="s">
        <v>185</v>
      </c>
      <c r="K36" s="21">
        <v>9360</v>
      </c>
      <c r="L36" s="21" t="s">
        <v>102</v>
      </c>
      <c r="M36" s="22" t="s">
        <v>97</v>
      </c>
      <c r="N36" s="22"/>
      <c r="O36" s="23" t="s">
        <v>180</v>
      </c>
      <c r="P36" s="23" t="s">
        <v>186</v>
      </c>
    </row>
    <row r="37" spans="1:16" ht="12.75" customHeight="1" thickBot="1">
      <c r="A37" s="12" t="str">
        <f t="shared" si="0"/>
        <v> CNJO 7.2 </v>
      </c>
      <c r="B37" s="4" t="str">
        <f t="shared" si="1"/>
        <v>I</v>
      </c>
      <c r="C37" s="12">
        <f t="shared" si="2"/>
        <v>42045.385000000002</v>
      </c>
      <c r="D37" s="3" t="str">
        <f t="shared" si="3"/>
        <v>vis</v>
      </c>
      <c r="E37" s="20">
        <f>VLOOKUP(C37,Active!C$21:E$964,3,FALSE)</f>
        <v>10176.000390640816</v>
      </c>
      <c r="F37" s="4" t="s">
        <v>91</v>
      </c>
      <c r="G37" s="3" t="str">
        <f t="shared" si="4"/>
        <v>42045.385</v>
      </c>
      <c r="H37" s="12">
        <f t="shared" si="5"/>
        <v>10176</v>
      </c>
      <c r="I37" s="21" t="s">
        <v>193</v>
      </c>
      <c r="J37" s="22" t="s">
        <v>194</v>
      </c>
      <c r="K37" s="21">
        <v>10176</v>
      </c>
      <c r="L37" s="21" t="s">
        <v>179</v>
      </c>
      <c r="M37" s="22" t="s">
        <v>189</v>
      </c>
      <c r="N37" s="22" t="s">
        <v>190</v>
      </c>
      <c r="O37" s="23" t="s">
        <v>191</v>
      </c>
      <c r="P37" s="23" t="s">
        <v>192</v>
      </c>
    </row>
    <row r="38" spans="1:16" ht="12.75" customHeight="1" thickBot="1">
      <c r="A38" s="12" t="str">
        <f t="shared" si="0"/>
        <v> CNJO 7.2 </v>
      </c>
      <c r="B38" s="4" t="str">
        <f t="shared" si="1"/>
        <v>I</v>
      </c>
      <c r="C38" s="12">
        <f t="shared" si="2"/>
        <v>42080.406999999999</v>
      </c>
      <c r="D38" s="3" t="str">
        <f t="shared" si="3"/>
        <v>vis</v>
      </c>
      <c r="E38" s="20">
        <f>VLOOKUP(C38,Active!C$21:E$964,3,FALSE)</f>
        <v>10221.003754135299</v>
      </c>
      <c r="F38" s="4" t="s">
        <v>91</v>
      </c>
      <c r="G38" s="3" t="str">
        <f t="shared" si="4"/>
        <v>42080.407</v>
      </c>
      <c r="H38" s="12">
        <f t="shared" si="5"/>
        <v>10221</v>
      </c>
      <c r="I38" s="21" t="s">
        <v>195</v>
      </c>
      <c r="J38" s="22" t="s">
        <v>196</v>
      </c>
      <c r="K38" s="21">
        <v>10221</v>
      </c>
      <c r="L38" s="21" t="s">
        <v>131</v>
      </c>
      <c r="M38" s="22" t="s">
        <v>189</v>
      </c>
      <c r="N38" s="22" t="s">
        <v>190</v>
      </c>
      <c r="O38" s="23" t="s">
        <v>191</v>
      </c>
      <c r="P38" s="23" t="s">
        <v>192</v>
      </c>
    </row>
    <row r="39" spans="1:16" ht="12.75" customHeight="1" thickBot="1">
      <c r="A39" s="12" t="str">
        <f t="shared" si="0"/>
        <v> CNJO 7.2 </v>
      </c>
      <c r="B39" s="4" t="str">
        <f t="shared" si="1"/>
        <v>I</v>
      </c>
      <c r="C39" s="12">
        <f t="shared" si="2"/>
        <v>42081.184999999998</v>
      </c>
      <c r="D39" s="3" t="str">
        <f t="shared" si="3"/>
        <v>vis</v>
      </c>
      <c r="E39" s="20">
        <f>VLOOKUP(C39,Active!C$21:E$964,3,FALSE)</f>
        <v>10222.003486212241</v>
      </c>
      <c r="F39" s="4" t="s">
        <v>91</v>
      </c>
      <c r="G39" s="3" t="str">
        <f t="shared" si="4"/>
        <v>42081.185</v>
      </c>
      <c r="H39" s="12">
        <f t="shared" si="5"/>
        <v>10222</v>
      </c>
      <c r="I39" s="21" t="s">
        <v>197</v>
      </c>
      <c r="J39" s="22" t="s">
        <v>198</v>
      </c>
      <c r="K39" s="21">
        <v>10222</v>
      </c>
      <c r="L39" s="21" t="s">
        <v>131</v>
      </c>
      <c r="M39" s="22" t="s">
        <v>189</v>
      </c>
      <c r="N39" s="22" t="s">
        <v>190</v>
      </c>
      <c r="O39" s="23" t="s">
        <v>191</v>
      </c>
      <c r="P39" s="23" t="s">
        <v>192</v>
      </c>
    </row>
    <row r="40" spans="1:16" ht="12.75" customHeight="1" thickBot="1">
      <c r="A40" s="12" t="str">
        <f t="shared" si="0"/>
        <v> BBS 21 </v>
      </c>
      <c r="B40" s="4" t="str">
        <f t="shared" si="1"/>
        <v>I</v>
      </c>
      <c r="C40" s="12">
        <f t="shared" si="2"/>
        <v>42452.33</v>
      </c>
      <c r="D40" s="3" t="str">
        <f t="shared" si="3"/>
        <v>vis</v>
      </c>
      <c r="E40" s="20">
        <f>VLOOKUP(C40,Active!C$21:E$964,3,FALSE)</f>
        <v>10698.925802018357</v>
      </c>
      <c r="F40" s="4" t="s">
        <v>91</v>
      </c>
      <c r="G40" s="3" t="str">
        <f t="shared" si="4"/>
        <v>42452.330</v>
      </c>
      <c r="H40" s="12">
        <f t="shared" si="5"/>
        <v>10699</v>
      </c>
      <c r="I40" s="21" t="s">
        <v>199</v>
      </c>
      <c r="J40" s="22" t="s">
        <v>200</v>
      </c>
      <c r="K40" s="21">
        <v>10699</v>
      </c>
      <c r="L40" s="21" t="s">
        <v>201</v>
      </c>
      <c r="M40" s="22" t="s">
        <v>97</v>
      </c>
      <c r="N40" s="22"/>
      <c r="O40" s="23" t="s">
        <v>180</v>
      </c>
      <c r="P40" s="23" t="s">
        <v>202</v>
      </c>
    </row>
    <row r="41" spans="1:16" ht="12.75" customHeight="1" thickBot="1">
      <c r="A41" s="12" t="str">
        <f t="shared" si="0"/>
        <v> BBS 26 </v>
      </c>
      <c r="B41" s="4" t="str">
        <f t="shared" si="1"/>
        <v>I</v>
      </c>
      <c r="C41" s="12">
        <f t="shared" si="2"/>
        <v>42838.385000000002</v>
      </c>
      <c r="D41" s="3" t="str">
        <f t="shared" si="3"/>
        <v>vis</v>
      </c>
      <c r="E41" s="20">
        <f>VLOOKUP(C41,Active!C$21:E$964,3,FALSE)</f>
        <v>11195.007507628101</v>
      </c>
      <c r="F41" s="4" t="s">
        <v>91</v>
      </c>
      <c r="G41" s="3" t="str">
        <f t="shared" si="4"/>
        <v>42838.385</v>
      </c>
      <c r="H41" s="12">
        <f t="shared" si="5"/>
        <v>11195</v>
      </c>
      <c r="I41" s="21" t="s">
        <v>203</v>
      </c>
      <c r="J41" s="22" t="s">
        <v>204</v>
      </c>
      <c r="K41" s="21">
        <v>11195</v>
      </c>
      <c r="L41" s="21" t="s">
        <v>205</v>
      </c>
      <c r="M41" s="22" t="s">
        <v>97</v>
      </c>
      <c r="N41" s="22"/>
      <c r="O41" s="23" t="s">
        <v>180</v>
      </c>
      <c r="P41" s="23" t="s">
        <v>206</v>
      </c>
    </row>
    <row r="42" spans="1:16" ht="12.75" customHeight="1" thickBot="1">
      <c r="A42" s="12" t="str">
        <f t="shared" si="0"/>
        <v> BBS 27 </v>
      </c>
      <c r="B42" s="4" t="str">
        <f t="shared" si="1"/>
        <v>I</v>
      </c>
      <c r="C42" s="12">
        <f t="shared" si="2"/>
        <v>42866.398999999998</v>
      </c>
      <c r="D42" s="3" t="str">
        <f t="shared" si="3"/>
        <v>vis</v>
      </c>
      <c r="E42" s="20">
        <f>VLOOKUP(C42,Active!C$21:E$964,3,FALSE)</f>
        <v>11231.005572414075</v>
      </c>
      <c r="F42" s="4" t="s">
        <v>91</v>
      </c>
      <c r="G42" s="3" t="str">
        <f t="shared" si="4"/>
        <v>42866.399</v>
      </c>
      <c r="H42" s="12">
        <f t="shared" si="5"/>
        <v>11231</v>
      </c>
      <c r="I42" s="21" t="s">
        <v>207</v>
      </c>
      <c r="J42" s="22" t="s">
        <v>208</v>
      </c>
      <c r="K42" s="21">
        <v>11231</v>
      </c>
      <c r="L42" s="21" t="s">
        <v>152</v>
      </c>
      <c r="M42" s="22" t="s">
        <v>97</v>
      </c>
      <c r="N42" s="22"/>
      <c r="O42" s="23" t="s">
        <v>180</v>
      </c>
      <c r="P42" s="23" t="s">
        <v>209</v>
      </c>
    </row>
    <row r="43" spans="1:16" ht="12.75" customHeight="1" thickBot="1">
      <c r="A43" s="12" t="str">
        <f t="shared" ref="A43:A74" si="6">P43</f>
        <v> CNJO 7.2 </v>
      </c>
      <c r="B43" s="4" t="str">
        <f t="shared" ref="B43:B74" si="7">IF(H43=INT(H43),"I","II")</f>
        <v>I</v>
      </c>
      <c r="C43" s="12">
        <f t="shared" ref="C43:C74" si="8">1*G43</f>
        <v>43161.332999999999</v>
      </c>
      <c r="D43" s="3" t="str">
        <f t="shared" ref="D43:D74" si="9">VLOOKUP(F43,I$1:J$5,2,FALSE)</f>
        <v>vis</v>
      </c>
      <c r="E43" s="20">
        <f>VLOOKUP(C43,Active!C$21:E$964,3,FALSE)</f>
        <v>11609.996549767831</v>
      </c>
      <c r="F43" s="4" t="s">
        <v>91</v>
      </c>
      <c r="G43" s="3" t="str">
        <f t="shared" ref="G43:G74" si="10">MID(I43,3,LEN(I43)-3)</f>
        <v>43161.333</v>
      </c>
      <c r="H43" s="12">
        <f t="shared" ref="H43:H74" si="11">1*K43</f>
        <v>11610</v>
      </c>
      <c r="I43" s="21" t="s">
        <v>210</v>
      </c>
      <c r="J43" s="22" t="s">
        <v>211</v>
      </c>
      <c r="K43" s="21">
        <v>11610</v>
      </c>
      <c r="L43" s="21" t="s">
        <v>93</v>
      </c>
      <c r="M43" s="22" t="s">
        <v>189</v>
      </c>
      <c r="N43" s="22" t="s">
        <v>190</v>
      </c>
      <c r="O43" s="23" t="s">
        <v>191</v>
      </c>
      <c r="P43" s="23" t="s">
        <v>192</v>
      </c>
    </row>
    <row r="44" spans="1:16" ht="12.75" customHeight="1" thickBot="1">
      <c r="A44" s="12" t="str">
        <f t="shared" si="6"/>
        <v> BBS 32 </v>
      </c>
      <c r="B44" s="4" t="str">
        <f t="shared" si="7"/>
        <v>I</v>
      </c>
      <c r="C44" s="12">
        <f t="shared" si="8"/>
        <v>43189.351000000002</v>
      </c>
      <c r="D44" s="3" t="str">
        <f t="shared" si="9"/>
        <v>vis</v>
      </c>
      <c r="E44" s="20">
        <f>VLOOKUP(C44,Active!C$21:E$964,3,FALSE)</f>
        <v>11645.999754564495</v>
      </c>
      <c r="F44" s="4" t="s">
        <v>91</v>
      </c>
      <c r="G44" s="3" t="str">
        <f t="shared" si="10"/>
        <v>43189.351</v>
      </c>
      <c r="H44" s="12">
        <f t="shared" si="11"/>
        <v>11646</v>
      </c>
      <c r="I44" s="21" t="s">
        <v>212</v>
      </c>
      <c r="J44" s="22" t="s">
        <v>213</v>
      </c>
      <c r="K44" s="21">
        <v>11646</v>
      </c>
      <c r="L44" s="21" t="s">
        <v>214</v>
      </c>
      <c r="M44" s="22" t="s">
        <v>97</v>
      </c>
      <c r="N44" s="22"/>
      <c r="O44" s="23" t="s">
        <v>180</v>
      </c>
      <c r="P44" s="23" t="s">
        <v>215</v>
      </c>
    </row>
    <row r="45" spans="1:16" ht="12.75" customHeight="1" thickBot="1">
      <c r="A45" s="12" t="str">
        <f t="shared" si="6"/>
        <v> CNJO 7.2 </v>
      </c>
      <c r="B45" s="4" t="str">
        <f t="shared" si="7"/>
        <v>I</v>
      </c>
      <c r="C45" s="12">
        <f t="shared" si="8"/>
        <v>43196.353000000003</v>
      </c>
      <c r="D45" s="3" t="str">
        <f t="shared" si="9"/>
        <v>vis</v>
      </c>
      <c r="E45" s="20">
        <f>VLOOKUP(C45,Active!C$21:E$964,3,FALSE)</f>
        <v>11654.997343256986</v>
      </c>
      <c r="F45" s="4" t="s">
        <v>91</v>
      </c>
      <c r="G45" s="3" t="str">
        <f t="shared" si="10"/>
        <v>43196.353</v>
      </c>
      <c r="H45" s="12">
        <f t="shared" si="11"/>
        <v>11655</v>
      </c>
      <c r="I45" s="21" t="s">
        <v>216</v>
      </c>
      <c r="J45" s="22" t="s">
        <v>217</v>
      </c>
      <c r="K45" s="21">
        <v>11655</v>
      </c>
      <c r="L45" s="21" t="s">
        <v>218</v>
      </c>
      <c r="M45" s="22" t="s">
        <v>189</v>
      </c>
      <c r="N45" s="22" t="s">
        <v>190</v>
      </c>
      <c r="O45" s="23" t="s">
        <v>191</v>
      </c>
      <c r="P45" s="23" t="s">
        <v>192</v>
      </c>
    </row>
    <row r="46" spans="1:16" ht="12.75" customHeight="1" thickBot="1">
      <c r="A46" s="12" t="str">
        <f t="shared" si="6"/>
        <v> CNJO 7.2 </v>
      </c>
      <c r="B46" s="4" t="str">
        <f t="shared" si="7"/>
        <v>I</v>
      </c>
      <c r="C46" s="12">
        <f t="shared" si="8"/>
        <v>43197.133000000002</v>
      </c>
      <c r="D46" s="3" t="str">
        <f t="shared" si="9"/>
        <v>vis</v>
      </c>
      <c r="E46" s="20">
        <f>VLOOKUP(C46,Active!C$21:E$964,3,FALSE)</f>
        <v>11655.999645339267</v>
      </c>
      <c r="F46" s="4" t="s">
        <v>91</v>
      </c>
      <c r="G46" s="3" t="str">
        <f t="shared" si="10"/>
        <v>43197.133</v>
      </c>
      <c r="H46" s="12">
        <f t="shared" si="11"/>
        <v>11656</v>
      </c>
      <c r="I46" s="21" t="s">
        <v>219</v>
      </c>
      <c r="J46" s="22" t="s">
        <v>220</v>
      </c>
      <c r="K46" s="21">
        <v>11656</v>
      </c>
      <c r="L46" s="21" t="s">
        <v>214</v>
      </c>
      <c r="M46" s="22" t="s">
        <v>189</v>
      </c>
      <c r="N46" s="22" t="s">
        <v>190</v>
      </c>
      <c r="O46" s="23" t="s">
        <v>191</v>
      </c>
      <c r="P46" s="23" t="s">
        <v>192</v>
      </c>
    </row>
    <row r="47" spans="1:16" ht="12.75" customHeight="1" thickBot="1">
      <c r="A47" s="12" t="str">
        <f t="shared" si="6"/>
        <v> BBS 37 </v>
      </c>
      <c r="B47" s="4" t="str">
        <f t="shared" si="7"/>
        <v>I</v>
      </c>
      <c r="C47" s="12">
        <f t="shared" si="8"/>
        <v>43596.345999999998</v>
      </c>
      <c r="D47" s="3" t="str">
        <f t="shared" si="9"/>
        <v>vis</v>
      </c>
      <c r="E47" s="20">
        <f>VLOOKUP(C47,Active!C$21:E$964,3,FALSE)</f>
        <v>12168.98941607551</v>
      </c>
      <c r="F47" s="4" t="s">
        <v>91</v>
      </c>
      <c r="G47" s="3" t="str">
        <f t="shared" si="10"/>
        <v>43596.346</v>
      </c>
      <c r="H47" s="12">
        <f t="shared" si="11"/>
        <v>12169</v>
      </c>
      <c r="I47" s="21" t="s">
        <v>221</v>
      </c>
      <c r="J47" s="22" t="s">
        <v>222</v>
      </c>
      <c r="K47" s="21">
        <v>12169</v>
      </c>
      <c r="L47" s="21" t="s">
        <v>223</v>
      </c>
      <c r="M47" s="22" t="s">
        <v>97</v>
      </c>
      <c r="N47" s="22"/>
      <c r="O47" s="23" t="s">
        <v>144</v>
      </c>
      <c r="P47" s="23" t="s">
        <v>224</v>
      </c>
    </row>
    <row r="48" spans="1:16" ht="12.75" customHeight="1" thickBot="1">
      <c r="A48" s="12" t="str">
        <f t="shared" si="6"/>
        <v> BBS 42 </v>
      </c>
      <c r="B48" s="4" t="str">
        <f t="shared" si="7"/>
        <v>I</v>
      </c>
      <c r="C48" s="12">
        <f t="shared" si="8"/>
        <v>43936.421000000002</v>
      </c>
      <c r="D48" s="3" t="str">
        <f t="shared" si="9"/>
        <v>vis</v>
      </c>
      <c r="E48" s="20">
        <f>VLOOKUP(C48,Active!C$21:E$964,3,FALSE)</f>
        <v>12605.986698937371</v>
      </c>
      <c r="F48" s="4" t="s">
        <v>91</v>
      </c>
      <c r="G48" s="3" t="str">
        <f t="shared" si="10"/>
        <v>43936.421</v>
      </c>
      <c r="H48" s="12">
        <f t="shared" si="11"/>
        <v>12606</v>
      </c>
      <c r="I48" s="21" t="s">
        <v>225</v>
      </c>
      <c r="J48" s="22" t="s">
        <v>226</v>
      </c>
      <c r="K48" s="21">
        <v>12606</v>
      </c>
      <c r="L48" s="21" t="s">
        <v>227</v>
      </c>
      <c r="M48" s="22" t="s">
        <v>97</v>
      </c>
      <c r="N48" s="22"/>
      <c r="O48" s="23" t="s">
        <v>144</v>
      </c>
      <c r="P48" s="23" t="s">
        <v>228</v>
      </c>
    </row>
    <row r="49" spans="1:16" ht="12.75" customHeight="1" thickBot="1">
      <c r="A49" s="12" t="str">
        <f t="shared" si="6"/>
        <v> BBS 65 </v>
      </c>
      <c r="B49" s="4" t="str">
        <f t="shared" si="7"/>
        <v>I</v>
      </c>
      <c r="C49" s="12">
        <f t="shared" si="8"/>
        <v>45417.345000000001</v>
      </c>
      <c r="D49" s="3" t="str">
        <f t="shared" si="9"/>
        <v>vis</v>
      </c>
      <c r="E49" s="20">
        <f>VLOOKUP(C49,Active!C$21:E$964,3,FALSE)</f>
        <v>14508.977992401782</v>
      </c>
      <c r="F49" s="4" t="s">
        <v>91</v>
      </c>
      <c r="G49" s="3" t="str">
        <f t="shared" si="10"/>
        <v>45417.345</v>
      </c>
      <c r="H49" s="12">
        <f t="shared" si="11"/>
        <v>14509</v>
      </c>
      <c r="I49" s="21" t="s">
        <v>229</v>
      </c>
      <c r="J49" s="22" t="s">
        <v>230</v>
      </c>
      <c r="K49" s="21">
        <v>14509</v>
      </c>
      <c r="L49" s="21" t="s">
        <v>231</v>
      </c>
      <c r="M49" s="22" t="s">
        <v>97</v>
      </c>
      <c r="N49" s="22"/>
      <c r="O49" s="23" t="s">
        <v>232</v>
      </c>
      <c r="P49" s="23" t="s">
        <v>233</v>
      </c>
    </row>
    <row r="50" spans="1:16" ht="12.75" customHeight="1" thickBot="1">
      <c r="A50" s="12" t="str">
        <f t="shared" si="6"/>
        <v> ASS 203.189 </v>
      </c>
      <c r="B50" s="4" t="str">
        <f t="shared" si="7"/>
        <v>I</v>
      </c>
      <c r="C50" s="12">
        <f t="shared" si="8"/>
        <v>48298.263500000001</v>
      </c>
      <c r="D50" s="3" t="str">
        <f t="shared" si="9"/>
        <v>vis</v>
      </c>
      <c r="E50" s="20">
        <f>VLOOKUP(C50,Active!C$21:E$964,3,FALSE)</f>
        <v>18210.965955781776</v>
      </c>
      <c r="F50" s="4" t="s">
        <v>91</v>
      </c>
      <c r="G50" s="3" t="str">
        <f t="shared" si="10"/>
        <v>48298.2635</v>
      </c>
      <c r="H50" s="12">
        <f t="shared" si="11"/>
        <v>18211</v>
      </c>
      <c r="I50" s="21" t="s">
        <v>234</v>
      </c>
      <c r="J50" s="22" t="s">
        <v>235</v>
      </c>
      <c r="K50" s="21">
        <v>18211</v>
      </c>
      <c r="L50" s="21" t="s">
        <v>236</v>
      </c>
      <c r="M50" s="22" t="s">
        <v>189</v>
      </c>
      <c r="N50" s="22" t="s">
        <v>190</v>
      </c>
      <c r="O50" s="23" t="s">
        <v>237</v>
      </c>
      <c r="P50" s="23" t="s">
        <v>238</v>
      </c>
    </row>
    <row r="51" spans="1:16" ht="12.75" customHeight="1" thickBot="1">
      <c r="A51" s="12" t="str">
        <f t="shared" si="6"/>
        <v> ASS 203.189 </v>
      </c>
      <c r="B51" s="4" t="str">
        <f t="shared" si="7"/>
        <v>II</v>
      </c>
      <c r="C51" s="12">
        <f t="shared" si="8"/>
        <v>48307.192900000002</v>
      </c>
      <c r="D51" s="3" t="str">
        <f t="shared" si="9"/>
        <v>vis</v>
      </c>
      <c r="E51" s="20">
        <f>VLOOKUP(C51,Active!C$21:E$964,3,FALSE)</f>
        <v>18222.440258619641</v>
      </c>
      <c r="F51" s="4" t="s">
        <v>91</v>
      </c>
      <c r="G51" s="3" t="str">
        <f t="shared" si="10"/>
        <v>48307.1929</v>
      </c>
      <c r="H51" s="12">
        <f t="shared" si="11"/>
        <v>18222.5</v>
      </c>
      <c r="I51" s="21" t="s">
        <v>239</v>
      </c>
      <c r="J51" s="22" t="s">
        <v>240</v>
      </c>
      <c r="K51" s="21">
        <v>18222.5</v>
      </c>
      <c r="L51" s="21" t="s">
        <v>241</v>
      </c>
      <c r="M51" s="22" t="s">
        <v>189</v>
      </c>
      <c r="N51" s="22" t="s">
        <v>190</v>
      </c>
      <c r="O51" s="23" t="s">
        <v>237</v>
      </c>
      <c r="P51" s="23" t="s">
        <v>238</v>
      </c>
    </row>
    <row r="52" spans="1:16" ht="12.75" customHeight="1" thickBot="1">
      <c r="A52" s="12" t="str">
        <f t="shared" si="6"/>
        <v> ASS 203.189 </v>
      </c>
      <c r="B52" s="4" t="str">
        <f t="shared" si="7"/>
        <v>I</v>
      </c>
      <c r="C52" s="12">
        <f t="shared" si="8"/>
        <v>48323.167200000004</v>
      </c>
      <c r="D52" s="3" t="str">
        <f t="shared" si="9"/>
        <v>vis</v>
      </c>
      <c r="E52" s="20">
        <f>VLOOKUP(C52,Active!C$21:E$964,3,FALSE)</f>
        <v>18242.967276764524</v>
      </c>
      <c r="F52" s="4" t="s">
        <v>91</v>
      </c>
      <c r="G52" s="3" t="str">
        <f t="shared" si="10"/>
        <v>48323.1672</v>
      </c>
      <c r="H52" s="12">
        <f t="shared" si="11"/>
        <v>18243</v>
      </c>
      <c r="I52" s="21" t="s">
        <v>242</v>
      </c>
      <c r="J52" s="22" t="s">
        <v>243</v>
      </c>
      <c r="K52" s="21">
        <v>18243</v>
      </c>
      <c r="L52" s="21" t="s">
        <v>244</v>
      </c>
      <c r="M52" s="22" t="s">
        <v>189</v>
      </c>
      <c r="N52" s="22" t="s">
        <v>190</v>
      </c>
      <c r="O52" s="23" t="s">
        <v>237</v>
      </c>
      <c r="P52" s="23" t="s">
        <v>238</v>
      </c>
    </row>
    <row r="53" spans="1:16" ht="12.75" customHeight="1" thickBot="1">
      <c r="A53" s="12" t="str">
        <f t="shared" si="6"/>
        <v> ASS 203.189 </v>
      </c>
      <c r="B53" s="4" t="str">
        <f t="shared" si="7"/>
        <v>I</v>
      </c>
      <c r="C53" s="12">
        <f t="shared" si="8"/>
        <v>48334.061900000001</v>
      </c>
      <c r="D53" s="3" t="str">
        <f t="shared" si="9"/>
        <v>vis</v>
      </c>
      <c r="E53" s="20">
        <f>VLOOKUP(C53,Active!C$21:E$964,3,FALSE)</f>
        <v>18256.966995348936</v>
      </c>
      <c r="F53" s="4" t="s">
        <v>91</v>
      </c>
      <c r="G53" s="3" t="str">
        <f t="shared" si="10"/>
        <v>48334.0619</v>
      </c>
      <c r="H53" s="12">
        <f t="shared" si="11"/>
        <v>18257</v>
      </c>
      <c r="I53" s="21" t="s">
        <v>245</v>
      </c>
      <c r="J53" s="22" t="s">
        <v>246</v>
      </c>
      <c r="K53" s="21">
        <v>18257</v>
      </c>
      <c r="L53" s="21" t="s">
        <v>247</v>
      </c>
      <c r="M53" s="22" t="s">
        <v>189</v>
      </c>
      <c r="N53" s="22" t="s">
        <v>190</v>
      </c>
      <c r="O53" s="23" t="s">
        <v>237</v>
      </c>
      <c r="P53" s="23" t="s">
        <v>238</v>
      </c>
    </row>
    <row r="54" spans="1:16" ht="12.75" customHeight="1" thickBot="1">
      <c r="A54" s="12" t="str">
        <f t="shared" si="6"/>
        <v>BAVM 62 </v>
      </c>
      <c r="B54" s="4" t="str">
        <f t="shared" si="7"/>
        <v>I</v>
      </c>
      <c r="C54" s="12">
        <f t="shared" si="8"/>
        <v>49045.353199999998</v>
      </c>
      <c r="D54" s="3" t="str">
        <f t="shared" si="9"/>
        <v>vis</v>
      </c>
      <c r="E54" s="20">
        <f>VLOOKUP(C54,Active!C$21:E$964,3,FALSE)</f>
        <v>19170.97821470724</v>
      </c>
      <c r="F54" s="4" t="s">
        <v>91</v>
      </c>
      <c r="G54" s="3" t="str">
        <f t="shared" si="10"/>
        <v>49045.3532</v>
      </c>
      <c r="H54" s="12">
        <f t="shared" si="11"/>
        <v>19171</v>
      </c>
      <c r="I54" s="21" t="s">
        <v>248</v>
      </c>
      <c r="J54" s="22" t="s">
        <v>249</v>
      </c>
      <c r="K54" s="21">
        <v>19171</v>
      </c>
      <c r="L54" s="21" t="s">
        <v>250</v>
      </c>
      <c r="M54" s="22" t="s">
        <v>189</v>
      </c>
      <c r="N54" s="22" t="s">
        <v>251</v>
      </c>
      <c r="O54" s="23" t="s">
        <v>252</v>
      </c>
      <c r="P54" s="24" t="s">
        <v>253</v>
      </c>
    </row>
    <row r="55" spans="1:16" ht="12.75" customHeight="1" thickBot="1">
      <c r="A55" s="12" t="str">
        <f t="shared" si="6"/>
        <v>BAVM 62 </v>
      </c>
      <c r="B55" s="4" t="str">
        <f t="shared" si="7"/>
        <v>I</v>
      </c>
      <c r="C55" s="12">
        <f t="shared" si="8"/>
        <v>49045.3537</v>
      </c>
      <c r="D55" s="3" t="str">
        <f t="shared" si="9"/>
        <v>vis</v>
      </c>
      <c r="E55" s="20">
        <f>VLOOKUP(C55,Active!C$21:E$964,3,FALSE)</f>
        <v>19170.978857208578</v>
      </c>
      <c r="F55" s="4" t="s">
        <v>91</v>
      </c>
      <c r="G55" s="3" t="str">
        <f t="shared" si="10"/>
        <v>49045.3537</v>
      </c>
      <c r="H55" s="12">
        <f t="shared" si="11"/>
        <v>19171</v>
      </c>
      <c r="I55" s="21" t="s">
        <v>254</v>
      </c>
      <c r="J55" s="22" t="s">
        <v>255</v>
      </c>
      <c r="K55" s="21">
        <v>19171</v>
      </c>
      <c r="L55" s="21" t="s">
        <v>256</v>
      </c>
      <c r="M55" s="22" t="s">
        <v>189</v>
      </c>
      <c r="N55" s="22" t="s">
        <v>257</v>
      </c>
      <c r="O55" s="23" t="s">
        <v>252</v>
      </c>
      <c r="P55" s="24" t="s">
        <v>253</v>
      </c>
    </row>
    <row r="56" spans="1:16" ht="12.75" customHeight="1" thickBot="1">
      <c r="A56" s="12" t="str">
        <f t="shared" si="6"/>
        <v>BAVM 117 </v>
      </c>
      <c r="B56" s="4" t="str">
        <f t="shared" si="7"/>
        <v>I</v>
      </c>
      <c r="C56" s="12">
        <f t="shared" si="8"/>
        <v>50862.472800000003</v>
      </c>
      <c r="D56" s="3" t="str">
        <f t="shared" si="9"/>
        <v>vis</v>
      </c>
      <c r="E56" s="20">
        <f>VLOOKUP(C56,Active!C$21:E$964,3,FALSE)</f>
        <v>21505.981751677096</v>
      </c>
      <c r="F56" s="4" t="s">
        <v>91</v>
      </c>
      <c r="G56" s="3" t="str">
        <f t="shared" si="10"/>
        <v>50862.4728</v>
      </c>
      <c r="H56" s="12">
        <f t="shared" si="11"/>
        <v>21506</v>
      </c>
      <c r="I56" s="21" t="s">
        <v>258</v>
      </c>
      <c r="J56" s="22" t="s">
        <v>259</v>
      </c>
      <c r="K56" s="21">
        <v>21506</v>
      </c>
      <c r="L56" s="21" t="s">
        <v>260</v>
      </c>
      <c r="M56" s="22" t="s">
        <v>189</v>
      </c>
      <c r="N56" s="22" t="s">
        <v>261</v>
      </c>
      <c r="O56" s="23" t="s">
        <v>262</v>
      </c>
      <c r="P56" s="24" t="s">
        <v>263</v>
      </c>
    </row>
    <row r="57" spans="1:16" ht="12.75" customHeight="1" thickBot="1">
      <c r="A57" s="12" t="str">
        <f t="shared" si="6"/>
        <v>BAVM 128 </v>
      </c>
      <c r="B57" s="4" t="str">
        <f t="shared" si="7"/>
        <v>I</v>
      </c>
      <c r="C57" s="12">
        <f t="shared" si="8"/>
        <v>51266.361900000004</v>
      </c>
      <c r="D57" s="3" t="str">
        <f t="shared" si="9"/>
        <v>vis</v>
      </c>
      <c r="E57" s="20">
        <f>VLOOKUP(C57,Active!C$21:E$964,3,FALSE)</f>
        <v>22024.980323396627</v>
      </c>
      <c r="F57" s="4" t="s">
        <v>91</v>
      </c>
      <c r="G57" s="3" t="str">
        <f t="shared" si="10"/>
        <v>51266.3619</v>
      </c>
      <c r="H57" s="12">
        <f t="shared" si="11"/>
        <v>22025</v>
      </c>
      <c r="I57" s="21" t="s">
        <v>264</v>
      </c>
      <c r="J57" s="22" t="s">
        <v>265</v>
      </c>
      <c r="K57" s="21">
        <v>22025</v>
      </c>
      <c r="L57" s="21" t="s">
        <v>266</v>
      </c>
      <c r="M57" s="22" t="s">
        <v>189</v>
      </c>
      <c r="N57" s="22" t="s">
        <v>267</v>
      </c>
      <c r="O57" s="23" t="s">
        <v>262</v>
      </c>
      <c r="P57" s="24" t="s">
        <v>268</v>
      </c>
    </row>
    <row r="58" spans="1:16" ht="12.75" customHeight="1" thickBot="1">
      <c r="A58" s="12" t="str">
        <f t="shared" si="6"/>
        <v>BAVM 152 </v>
      </c>
      <c r="B58" s="4" t="str">
        <f t="shared" si="7"/>
        <v>I</v>
      </c>
      <c r="C58" s="12">
        <f t="shared" si="8"/>
        <v>51968.301500000001</v>
      </c>
      <c r="D58" s="3" t="str">
        <f t="shared" si="9"/>
        <v>vis</v>
      </c>
      <c r="E58" s="20">
        <f>VLOOKUP(C58,Active!C$21:E$964,3,FALSE)</f>
        <v>22926.974583289699</v>
      </c>
      <c r="F58" s="4" t="s">
        <v>91</v>
      </c>
      <c r="G58" s="3" t="str">
        <f t="shared" si="10"/>
        <v>51968.3015</v>
      </c>
      <c r="H58" s="12">
        <f t="shared" si="11"/>
        <v>22927</v>
      </c>
      <c r="I58" s="21" t="s">
        <v>275</v>
      </c>
      <c r="J58" s="22" t="s">
        <v>276</v>
      </c>
      <c r="K58" s="21" t="s">
        <v>277</v>
      </c>
      <c r="L58" s="21" t="s">
        <v>278</v>
      </c>
      <c r="M58" s="22" t="s">
        <v>189</v>
      </c>
      <c r="N58" s="22" t="s">
        <v>261</v>
      </c>
      <c r="O58" s="23" t="s">
        <v>279</v>
      </c>
      <c r="P58" s="24" t="s">
        <v>280</v>
      </c>
    </row>
    <row r="59" spans="1:16" ht="12.75" customHeight="1" thickBot="1">
      <c r="A59" s="12" t="str">
        <f t="shared" si="6"/>
        <v>IBVS 5583 </v>
      </c>
      <c r="B59" s="4" t="str">
        <f t="shared" si="7"/>
        <v>I</v>
      </c>
      <c r="C59" s="12">
        <f t="shared" si="8"/>
        <v>52279.587699999996</v>
      </c>
      <c r="D59" s="3" t="str">
        <f t="shared" si="9"/>
        <v>vis</v>
      </c>
      <c r="E59" s="20">
        <f>VLOOKUP(C59,Active!C$21:E$964,3,FALSE)</f>
        <v>23326.978181297171</v>
      </c>
      <c r="F59" s="4" t="s">
        <v>91</v>
      </c>
      <c r="G59" s="3" t="str">
        <f t="shared" si="10"/>
        <v>52279.5877</v>
      </c>
      <c r="H59" s="12">
        <f t="shared" si="11"/>
        <v>23327</v>
      </c>
      <c r="I59" s="21" t="s">
        <v>281</v>
      </c>
      <c r="J59" s="22" t="s">
        <v>282</v>
      </c>
      <c r="K59" s="21" t="s">
        <v>283</v>
      </c>
      <c r="L59" s="21" t="s">
        <v>250</v>
      </c>
      <c r="M59" s="22" t="s">
        <v>189</v>
      </c>
      <c r="N59" s="22" t="s">
        <v>190</v>
      </c>
      <c r="O59" s="23" t="s">
        <v>284</v>
      </c>
      <c r="P59" s="24" t="s">
        <v>285</v>
      </c>
    </row>
    <row r="60" spans="1:16" ht="12.75" customHeight="1" thickBot="1">
      <c r="A60" s="12" t="str">
        <f t="shared" si="6"/>
        <v> JAAVSO 41;122 </v>
      </c>
      <c r="B60" s="4" t="str">
        <f t="shared" si="7"/>
        <v>I</v>
      </c>
      <c r="C60" s="12">
        <f t="shared" si="8"/>
        <v>52384.643300000003</v>
      </c>
      <c r="D60" s="3" t="str">
        <f t="shared" si="9"/>
        <v>vis</v>
      </c>
      <c r="E60" s="20">
        <f>VLOOKUP(C60,Active!C$21:E$964,3,FALSE)</f>
        <v>23461.974907752876</v>
      </c>
      <c r="F60" s="4" t="s">
        <v>91</v>
      </c>
      <c r="G60" s="3" t="str">
        <f t="shared" si="10"/>
        <v>52384.6433</v>
      </c>
      <c r="H60" s="12">
        <f t="shared" si="11"/>
        <v>23462</v>
      </c>
      <c r="I60" s="21" t="s">
        <v>292</v>
      </c>
      <c r="J60" s="22" t="s">
        <v>293</v>
      </c>
      <c r="K60" s="21" t="s">
        <v>294</v>
      </c>
      <c r="L60" s="21" t="s">
        <v>295</v>
      </c>
      <c r="M60" s="22" t="s">
        <v>296</v>
      </c>
      <c r="N60" s="22" t="s">
        <v>91</v>
      </c>
      <c r="O60" s="23" t="s">
        <v>297</v>
      </c>
      <c r="P60" s="23" t="s">
        <v>298</v>
      </c>
    </row>
    <row r="61" spans="1:16" ht="12.75" customHeight="1" thickBot="1">
      <c r="A61" s="12" t="str">
        <f t="shared" si="6"/>
        <v>IBVS 5603 </v>
      </c>
      <c r="B61" s="4" t="str">
        <f t="shared" si="7"/>
        <v>I</v>
      </c>
      <c r="C61" s="12">
        <f t="shared" si="8"/>
        <v>53054.676800000001</v>
      </c>
      <c r="D61" s="3" t="str">
        <f t="shared" si="9"/>
        <v>vis</v>
      </c>
      <c r="E61" s="20">
        <f>VLOOKUP(C61,Active!C$21:E$964,3,FALSE)</f>
        <v>24322.969743969647</v>
      </c>
      <c r="F61" s="4" t="s">
        <v>91</v>
      </c>
      <c r="G61" s="3" t="str">
        <f t="shared" si="10"/>
        <v>53054.6768</v>
      </c>
      <c r="H61" s="12">
        <f t="shared" si="11"/>
        <v>24323</v>
      </c>
      <c r="I61" s="21" t="s">
        <v>299</v>
      </c>
      <c r="J61" s="22" t="s">
        <v>300</v>
      </c>
      <c r="K61" s="21" t="s">
        <v>301</v>
      </c>
      <c r="L61" s="21" t="s">
        <v>302</v>
      </c>
      <c r="M61" s="22" t="s">
        <v>189</v>
      </c>
      <c r="N61" s="22" t="s">
        <v>190</v>
      </c>
      <c r="O61" s="23" t="s">
        <v>297</v>
      </c>
      <c r="P61" s="24" t="s">
        <v>303</v>
      </c>
    </row>
    <row r="62" spans="1:16" ht="12.75" customHeight="1" thickBot="1">
      <c r="A62" s="12" t="str">
        <f t="shared" si="6"/>
        <v>IBVS 5871 </v>
      </c>
      <c r="B62" s="4" t="str">
        <f t="shared" si="7"/>
        <v>I</v>
      </c>
      <c r="C62" s="12">
        <f t="shared" si="8"/>
        <v>54832.873599999999</v>
      </c>
      <c r="D62" s="3" t="str">
        <f t="shared" si="9"/>
        <v>vis</v>
      </c>
      <c r="E62" s="20">
        <f>VLOOKUP(C62,Active!C$21:E$964,3,FALSE)</f>
        <v>26607.957379031457</v>
      </c>
      <c r="F62" s="4" t="s">
        <v>91</v>
      </c>
      <c r="G62" s="3" t="str">
        <f t="shared" si="10"/>
        <v>54832.8736</v>
      </c>
      <c r="H62" s="12">
        <f t="shared" si="11"/>
        <v>26608</v>
      </c>
      <c r="I62" s="21" t="s">
        <v>316</v>
      </c>
      <c r="J62" s="22" t="s">
        <v>317</v>
      </c>
      <c r="K62" s="21" t="s">
        <v>318</v>
      </c>
      <c r="L62" s="21" t="s">
        <v>319</v>
      </c>
      <c r="M62" s="22" t="s">
        <v>296</v>
      </c>
      <c r="N62" s="22" t="s">
        <v>91</v>
      </c>
      <c r="O62" s="23" t="s">
        <v>144</v>
      </c>
      <c r="P62" s="24" t="s">
        <v>320</v>
      </c>
    </row>
    <row r="63" spans="1:16" ht="12.75" customHeight="1" thickBot="1">
      <c r="A63" s="12" t="str">
        <f t="shared" si="6"/>
        <v>OEJV 0160 </v>
      </c>
      <c r="B63" s="4" t="str">
        <f t="shared" si="7"/>
        <v>I</v>
      </c>
      <c r="C63" s="12">
        <f t="shared" si="8"/>
        <v>55627.42426</v>
      </c>
      <c r="D63" s="3" t="str">
        <f t="shared" si="9"/>
        <v>vis</v>
      </c>
      <c r="E63" s="20">
        <f>VLOOKUP(C63,Active!C$21:E$964,3,FALSE)</f>
        <v>27628.957098258372</v>
      </c>
      <c r="F63" s="4" t="s">
        <v>91</v>
      </c>
      <c r="G63" s="3" t="str">
        <f t="shared" si="10"/>
        <v>55627.42426</v>
      </c>
      <c r="H63" s="12">
        <f t="shared" si="11"/>
        <v>27629</v>
      </c>
      <c r="I63" s="21" t="s">
        <v>339</v>
      </c>
      <c r="J63" s="22" t="s">
        <v>340</v>
      </c>
      <c r="K63" s="21" t="s">
        <v>341</v>
      </c>
      <c r="L63" s="21" t="s">
        <v>342</v>
      </c>
      <c r="M63" s="22" t="s">
        <v>296</v>
      </c>
      <c r="N63" s="22" t="s">
        <v>32</v>
      </c>
      <c r="O63" s="23" t="s">
        <v>343</v>
      </c>
      <c r="P63" s="24" t="s">
        <v>344</v>
      </c>
    </row>
    <row r="64" spans="1:16" ht="12.75" customHeight="1" thickBot="1">
      <c r="A64" s="12" t="str">
        <f t="shared" si="6"/>
        <v>OEJV 0160 </v>
      </c>
      <c r="B64" s="4" t="str">
        <f t="shared" si="7"/>
        <v>I</v>
      </c>
      <c r="C64" s="12">
        <f t="shared" si="8"/>
        <v>55627.424339999998</v>
      </c>
      <c r="D64" s="3" t="str">
        <f t="shared" si="9"/>
        <v>vis</v>
      </c>
      <c r="E64" s="20">
        <f>VLOOKUP(C64,Active!C$21:E$964,3,FALSE)</f>
        <v>27628.957201058583</v>
      </c>
      <c r="F64" s="4" t="s">
        <v>91</v>
      </c>
      <c r="G64" s="3" t="str">
        <f t="shared" si="10"/>
        <v>55627.42434</v>
      </c>
      <c r="H64" s="12">
        <f t="shared" si="11"/>
        <v>27629</v>
      </c>
      <c r="I64" s="21" t="s">
        <v>345</v>
      </c>
      <c r="J64" s="22" t="s">
        <v>346</v>
      </c>
      <c r="K64" s="21" t="s">
        <v>341</v>
      </c>
      <c r="L64" s="21" t="s">
        <v>347</v>
      </c>
      <c r="M64" s="22" t="s">
        <v>296</v>
      </c>
      <c r="N64" s="22" t="s">
        <v>91</v>
      </c>
      <c r="O64" s="23" t="s">
        <v>343</v>
      </c>
      <c r="P64" s="24" t="s">
        <v>344</v>
      </c>
    </row>
    <row r="65" spans="1:16" ht="12.75" customHeight="1" thickBot="1">
      <c r="A65" s="12" t="str">
        <f t="shared" si="6"/>
        <v>OEJV 0160 </v>
      </c>
      <c r="B65" s="4" t="str">
        <f t="shared" si="7"/>
        <v>I</v>
      </c>
      <c r="C65" s="12">
        <f t="shared" si="8"/>
        <v>55627.42439</v>
      </c>
      <c r="D65" s="3" t="str">
        <f t="shared" si="9"/>
        <v>vis</v>
      </c>
      <c r="E65" s="20">
        <f>VLOOKUP(C65,Active!C$21:E$964,3,FALSE)</f>
        <v>27628.95726530872</v>
      </c>
      <c r="F65" s="4" t="s">
        <v>91</v>
      </c>
      <c r="G65" s="3" t="str">
        <f t="shared" si="10"/>
        <v>55627.42439</v>
      </c>
      <c r="H65" s="12">
        <f t="shared" si="11"/>
        <v>27629</v>
      </c>
      <c r="I65" s="21" t="s">
        <v>348</v>
      </c>
      <c r="J65" s="22" t="s">
        <v>346</v>
      </c>
      <c r="K65" s="21" t="s">
        <v>341</v>
      </c>
      <c r="L65" s="21" t="s">
        <v>349</v>
      </c>
      <c r="M65" s="22" t="s">
        <v>296</v>
      </c>
      <c r="N65" s="22" t="s">
        <v>350</v>
      </c>
      <c r="O65" s="23" t="s">
        <v>343</v>
      </c>
      <c r="P65" s="24" t="s">
        <v>344</v>
      </c>
    </row>
    <row r="66" spans="1:16" ht="12.75" customHeight="1" thickBot="1">
      <c r="A66" s="12" t="str">
        <f t="shared" si="6"/>
        <v>OEJV 0160 </v>
      </c>
      <c r="B66" s="4" t="str">
        <f t="shared" si="7"/>
        <v>I</v>
      </c>
      <c r="C66" s="12">
        <f t="shared" si="8"/>
        <v>55627.42467</v>
      </c>
      <c r="D66" s="3" t="str">
        <f t="shared" si="9"/>
        <v>vis</v>
      </c>
      <c r="E66" s="20">
        <f>VLOOKUP(C66,Active!C$21:E$964,3,FALSE)</f>
        <v>27628.95762510947</v>
      </c>
      <c r="F66" s="4" t="s">
        <v>91</v>
      </c>
      <c r="G66" s="3" t="str">
        <f t="shared" si="10"/>
        <v>55627.42467</v>
      </c>
      <c r="H66" s="12">
        <f t="shared" si="11"/>
        <v>27629</v>
      </c>
      <c r="I66" s="21" t="s">
        <v>351</v>
      </c>
      <c r="J66" s="22" t="s">
        <v>346</v>
      </c>
      <c r="K66" s="21" t="s">
        <v>341</v>
      </c>
      <c r="L66" s="21" t="s">
        <v>352</v>
      </c>
      <c r="M66" s="22" t="s">
        <v>296</v>
      </c>
      <c r="N66" s="22" t="s">
        <v>62</v>
      </c>
      <c r="O66" s="23" t="s">
        <v>343</v>
      </c>
      <c r="P66" s="24" t="s">
        <v>344</v>
      </c>
    </row>
    <row r="67" spans="1:16" ht="12.75" customHeight="1" thickBot="1">
      <c r="A67" s="12" t="str">
        <f t="shared" si="6"/>
        <v>IBVS 5992 </v>
      </c>
      <c r="B67" s="4" t="str">
        <f t="shared" si="7"/>
        <v>I</v>
      </c>
      <c r="C67" s="12">
        <f t="shared" si="8"/>
        <v>55640.654999999999</v>
      </c>
      <c r="D67" s="3" t="str">
        <f t="shared" si="9"/>
        <v>vis</v>
      </c>
      <c r="E67" s="20">
        <f>VLOOKUP(C67,Active!C$21:E$964,3,FALSE)</f>
        <v>27645.958634479062</v>
      </c>
      <c r="F67" s="4" t="s">
        <v>91</v>
      </c>
      <c r="G67" s="3" t="str">
        <f t="shared" si="10"/>
        <v>55640.6550</v>
      </c>
      <c r="H67" s="12">
        <f t="shared" si="11"/>
        <v>27646</v>
      </c>
      <c r="I67" s="21" t="s">
        <v>353</v>
      </c>
      <c r="J67" s="22" t="s">
        <v>354</v>
      </c>
      <c r="K67" s="21" t="s">
        <v>355</v>
      </c>
      <c r="L67" s="21" t="s">
        <v>356</v>
      </c>
      <c r="M67" s="22" t="s">
        <v>296</v>
      </c>
      <c r="N67" s="22" t="s">
        <v>91</v>
      </c>
      <c r="O67" s="23" t="s">
        <v>144</v>
      </c>
      <c r="P67" s="24" t="s">
        <v>357</v>
      </c>
    </row>
    <row r="68" spans="1:16" ht="12.75" customHeight="1" thickBot="1">
      <c r="A68" s="12" t="str">
        <f t="shared" si="6"/>
        <v>OEJV 0160 </v>
      </c>
      <c r="B68" s="4" t="str">
        <f t="shared" si="7"/>
        <v>I</v>
      </c>
      <c r="C68" s="12">
        <f t="shared" si="8"/>
        <v>55882.674120000003</v>
      </c>
      <c r="D68" s="3" t="str">
        <f t="shared" si="9"/>
        <v>vis</v>
      </c>
      <c r="E68" s="20">
        <f>VLOOKUP(C68,Active!C$21:E$964,3,FALSE)</f>
        <v>27956.953849771628</v>
      </c>
      <c r="F68" s="4" t="s">
        <v>91</v>
      </c>
      <c r="G68" s="3" t="str">
        <f t="shared" si="10"/>
        <v>55882.67412</v>
      </c>
      <c r="H68" s="12">
        <f t="shared" si="11"/>
        <v>27957</v>
      </c>
      <c r="I68" s="21" t="s">
        <v>358</v>
      </c>
      <c r="J68" s="22" t="s">
        <v>359</v>
      </c>
      <c r="K68" s="21" t="s">
        <v>360</v>
      </c>
      <c r="L68" s="21" t="s">
        <v>361</v>
      </c>
      <c r="M68" s="22" t="s">
        <v>296</v>
      </c>
      <c r="N68" s="22" t="s">
        <v>83</v>
      </c>
      <c r="O68" s="23" t="s">
        <v>362</v>
      </c>
      <c r="P68" s="24" t="s">
        <v>344</v>
      </c>
    </row>
    <row r="69" spans="1:16" ht="12.75" customHeight="1" thickBot="1">
      <c r="A69" s="12" t="str">
        <f t="shared" si="6"/>
        <v>BAVM 238 </v>
      </c>
      <c r="B69" s="4" t="str">
        <f t="shared" si="7"/>
        <v>I</v>
      </c>
      <c r="C69" s="12">
        <f t="shared" si="8"/>
        <v>56743.373399999997</v>
      </c>
      <c r="D69" s="3" t="str">
        <f t="shared" si="9"/>
        <v>CCD</v>
      </c>
      <c r="E69" s="20">
        <f>VLOOKUP(C69,Active!C$21:E$964,3,FALSE)</f>
        <v>29062.954722288432</v>
      </c>
      <c r="F69" s="4" t="str">
        <f>LEFT(M69,1)</f>
        <v>C</v>
      </c>
      <c r="G69" s="3" t="str">
        <f t="shared" si="10"/>
        <v>56743.3734</v>
      </c>
      <c r="H69" s="12">
        <f t="shared" si="11"/>
        <v>29063</v>
      </c>
      <c r="I69" s="21" t="s">
        <v>369</v>
      </c>
      <c r="J69" s="22" t="s">
        <v>370</v>
      </c>
      <c r="K69" s="21" t="s">
        <v>371</v>
      </c>
      <c r="L69" s="21" t="s">
        <v>372</v>
      </c>
      <c r="M69" s="22" t="s">
        <v>296</v>
      </c>
      <c r="N69" s="22">
        <v>0</v>
      </c>
      <c r="O69" s="23" t="s">
        <v>252</v>
      </c>
      <c r="P69" s="24" t="s">
        <v>373</v>
      </c>
    </row>
    <row r="70" spans="1:16" ht="12.75" customHeight="1" thickBot="1">
      <c r="A70" s="12" t="str">
        <f t="shared" si="6"/>
        <v> SAC 24 </v>
      </c>
      <c r="B70" s="4" t="str">
        <f t="shared" si="7"/>
        <v>I</v>
      </c>
      <c r="C70" s="12">
        <f t="shared" si="8"/>
        <v>34126.336000000003</v>
      </c>
      <c r="D70" s="3" t="str">
        <f t="shared" si="9"/>
        <v>vis</v>
      </c>
      <c r="E70" s="20">
        <f>VLOOKUP(C70,Active!C$21:E$964,3,FALSE)</f>
        <v>1.2850026745296482E-3</v>
      </c>
      <c r="F70" s="4" t="s">
        <v>91</v>
      </c>
      <c r="G70" s="3" t="str">
        <f t="shared" si="10"/>
        <v>34126.336</v>
      </c>
      <c r="H70" s="12">
        <f t="shared" si="11"/>
        <v>0</v>
      </c>
      <c r="I70" s="21" t="s">
        <v>100</v>
      </c>
      <c r="J70" s="22" t="s">
        <v>101</v>
      </c>
      <c r="K70" s="21">
        <v>0</v>
      </c>
      <c r="L70" s="21" t="s">
        <v>102</v>
      </c>
      <c r="M70" s="22" t="s">
        <v>97</v>
      </c>
      <c r="N70" s="22"/>
      <c r="O70" s="23" t="s">
        <v>98</v>
      </c>
      <c r="P70" s="23" t="s">
        <v>103</v>
      </c>
    </row>
    <row r="71" spans="1:16" ht="12.75" customHeight="1" thickBot="1">
      <c r="A71" s="12" t="str">
        <f t="shared" si="6"/>
        <v> CNJO 7.2 </v>
      </c>
      <c r="B71" s="4" t="str">
        <f t="shared" si="7"/>
        <v>I</v>
      </c>
      <c r="C71" s="12">
        <f t="shared" si="8"/>
        <v>42010.366000000002</v>
      </c>
      <c r="D71" s="3" t="str">
        <f t="shared" si="9"/>
        <v>vis</v>
      </c>
      <c r="E71" s="20">
        <f>VLOOKUP(C71,Active!C$21:E$964,3,FALSE)</f>
        <v>10131.000882154336</v>
      </c>
      <c r="F71" s="4" t="s">
        <v>91</v>
      </c>
      <c r="G71" s="3" t="str">
        <f t="shared" si="10"/>
        <v>42010.366</v>
      </c>
      <c r="H71" s="12">
        <f t="shared" si="11"/>
        <v>10131</v>
      </c>
      <c r="I71" s="21" t="s">
        <v>187</v>
      </c>
      <c r="J71" s="22" t="s">
        <v>188</v>
      </c>
      <c r="K71" s="21">
        <v>10131</v>
      </c>
      <c r="L71" s="21" t="s">
        <v>102</v>
      </c>
      <c r="M71" s="22" t="s">
        <v>189</v>
      </c>
      <c r="N71" s="22" t="s">
        <v>190</v>
      </c>
      <c r="O71" s="23" t="s">
        <v>191</v>
      </c>
      <c r="P71" s="23" t="s">
        <v>192</v>
      </c>
    </row>
    <row r="72" spans="1:16" ht="12.75" customHeight="1" thickBot="1">
      <c r="A72" s="12" t="str">
        <f t="shared" si="6"/>
        <v>VSB 39 </v>
      </c>
      <c r="B72" s="4" t="str">
        <f t="shared" si="7"/>
        <v>I</v>
      </c>
      <c r="C72" s="12">
        <f t="shared" si="8"/>
        <v>51951.181900000003</v>
      </c>
      <c r="D72" s="3" t="str">
        <f t="shared" si="9"/>
        <v>vis</v>
      </c>
      <c r="E72" s="20">
        <f>VLOOKUP(C72,Active!C$21:E$964,3,FALSE)</f>
        <v>22904.975851587336</v>
      </c>
      <c r="F72" s="4" t="s">
        <v>91</v>
      </c>
      <c r="G72" s="3" t="str">
        <f t="shared" si="10"/>
        <v>51951.1819</v>
      </c>
      <c r="H72" s="12">
        <f t="shared" si="11"/>
        <v>22905</v>
      </c>
      <c r="I72" s="21" t="s">
        <v>269</v>
      </c>
      <c r="J72" s="22" t="s">
        <v>270</v>
      </c>
      <c r="K72" s="21" t="s">
        <v>271</v>
      </c>
      <c r="L72" s="21" t="s">
        <v>272</v>
      </c>
      <c r="M72" s="22" t="s">
        <v>189</v>
      </c>
      <c r="N72" s="22" t="s">
        <v>190</v>
      </c>
      <c r="O72" s="23" t="s">
        <v>273</v>
      </c>
      <c r="P72" s="24" t="s">
        <v>274</v>
      </c>
    </row>
    <row r="73" spans="1:16" ht="12.75" customHeight="1" thickBot="1">
      <c r="A73" s="12" t="str">
        <f t="shared" si="6"/>
        <v>VSB 40 </v>
      </c>
      <c r="B73" s="4" t="str">
        <f t="shared" si="7"/>
        <v>I</v>
      </c>
      <c r="C73" s="12">
        <f t="shared" si="8"/>
        <v>52302.153599999998</v>
      </c>
      <c r="D73" s="3" t="str">
        <f t="shared" si="9"/>
        <v>vis</v>
      </c>
      <c r="E73" s="20">
        <f>VLOOKUP(C73,Active!C$21:E$964,3,FALSE)</f>
        <v>23355.975423038941</v>
      </c>
      <c r="F73" s="4" t="s">
        <v>91</v>
      </c>
      <c r="G73" s="3" t="str">
        <f t="shared" si="10"/>
        <v>52302.1536</v>
      </c>
      <c r="H73" s="12">
        <f t="shared" si="11"/>
        <v>23356</v>
      </c>
      <c r="I73" s="21" t="s">
        <v>286</v>
      </c>
      <c r="J73" s="22" t="s">
        <v>287</v>
      </c>
      <c r="K73" s="21" t="s">
        <v>288</v>
      </c>
      <c r="L73" s="21" t="s">
        <v>289</v>
      </c>
      <c r="M73" s="22" t="s">
        <v>189</v>
      </c>
      <c r="N73" s="22" t="s">
        <v>190</v>
      </c>
      <c r="O73" s="23" t="s">
        <v>290</v>
      </c>
      <c r="P73" s="24" t="s">
        <v>291</v>
      </c>
    </row>
    <row r="74" spans="1:16" ht="12.75" customHeight="1" thickBot="1">
      <c r="A74" s="12" t="str">
        <f t="shared" si="6"/>
        <v>VSB 43 </v>
      </c>
      <c r="B74" s="4" t="str">
        <f t="shared" si="7"/>
        <v>I</v>
      </c>
      <c r="C74" s="12">
        <f t="shared" si="8"/>
        <v>53071.019800000002</v>
      </c>
      <c r="D74" s="3" t="str">
        <f t="shared" si="9"/>
        <v>vis</v>
      </c>
      <c r="E74" s="20">
        <f>VLOOKUP(C74,Active!C$21:E$964,3,FALSE)</f>
        <v>24343.970542598807</v>
      </c>
      <c r="F74" s="4" t="s">
        <v>91</v>
      </c>
      <c r="G74" s="3" t="str">
        <f t="shared" si="10"/>
        <v>53071.0198</v>
      </c>
      <c r="H74" s="12">
        <f t="shared" si="11"/>
        <v>24344</v>
      </c>
      <c r="I74" s="21" t="s">
        <v>304</v>
      </c>
      <c r="J74" s="22" t="s">
        <v>305</v>
      </c>
      <c r="K74" s="21" t="s">
        <v>306</v>
      </c>
      <c r="L74" s="21" t="s">
        <v>307</v>
      </c>
      <c r="M74" s="22" t="s">
        <v>189</v>
      </c>
      <c r="N74" s="22" t="s">
        <v>190</v>
      </c>
      <c r="O74" s="23" t="s">
        <v>308</v>
      </c>
      <c r="P74" s="24" t="s">
        <v>309</v>
      </c>
    </row>
    <row r="75" spans="1:16" ht="12.75" customHeight="1" thickBot="1">
      <c r="A75" s="12" t="str">
        <f t="shared" ref="A75:A80" si="12">P75</f>
        <v>VSB 45 </v>
      </c>
      <c r="B75" s="4" t="str">
        <f t="shared" ref="B75:B80" si="13">IF(H75=INT(H75),"I","II")</f>
        <v>I</v>
      </c>
      <c r="C75" s="12">
        <f t="shared" ref="C75:C80" si="14">1*G75</f>
        <v>53776.075700000001</v>
      </c>
      <c r="D75" s="3" t="str">
        <f t="shared" ref="D75:D80" si="15">VLOOKUP(F75,I$1:J$5,2,FALSE)</f>
        <v>vis</v>
      </c>
      <c r="E75" s="20">
        <f>VLOOKUP(C75,Active!C$21:E$964,3,FALSE)</f>
        <v>25249.969256311135</v>
      </c>
      <c r="F75" s="4" t="s">
        <v>91</v>
      </c>
      <c r="G75" s="3" t="str">
        <f t="shared" ref="G75:G80" si="16">MID(I75,3,LEN(I75)-3)</f>
        <v>53776.0757</v>
      </c>
      <c r="H75" s="12">
        <f t="shared" ref="H75:H80" si="17">1*K75</f>
        <v>25250</v>
      </c>
      <c r="I75" s="21" t="s">
        <v>310</v>
      </c>
      <c r="J75" s="22" t="s">
        <v>311</v>
      </c>
      <c r="K75" s="21" t="s">
        <v>312</v>
      </c>
      <c r="L75" s="21" t="s">
        <v>313</v>
      </c>
      <c r="M75" s="22" t="s">
        <v>189</v>
      </c>
      <c r="N75" s="22" t="s">
        <v>190</v>
      </c>
      <c r="O75" s="23" t="s">
        <v>314</v>
      </c>
      <c r="P75" s="24" t="s">
        <v>315</v>
      </c>
    </row>
    <row r="76" spans="1:16" ht="12.75" customHeight="1" thickBot="1">
      <c r="A76" s="12" t="str">
        <f t="shared" si="12"/>
        <v>VSB 50 </v>
      </c>
      <c r="B76" s="4" t="str">
        <f t="shared" si="13"/>
        <v>I</v>
      </c>
      <c r="C76" s="12">
        <f t="shared" si="14"/>
        <v>54863.2255</v>
      </c>
      <c r="D76" s="3" t="str">
        <f t="shared" si="15"/>
        <v>vis</v>
      </c>
      <c r="E76" s="20">
        <f>VLOOKUP(C76,Active!C$21:E$964,3,FALSE)</f>
        <v>26646.959651558678</v>
      </c>
      <c r="F76" s="4" t="s">
        <v>91</v>
      </c>
      <c r="G76" s="3" t="str">
        <f t="shared" si="16"/>
        <v>54863.2255</v>
      </c>
      <c r="H76" s="12">
        <f t="shared" si="17"/>
        <v>26647</v>
      </c>
      <c r="I76" s="21" t="s">
        <v>321</v>
      </c>
      <c r="J76" s="22" t="s">
        <v>322</v>
      </c>
      <c r="K76" s="21" t="s">
        <v>323</v>
      </c>
      <c r="L76" s="21" t="s">
        <v>324</v>
      </c>
      <c r="M76" s="22" t="s">
        <v>296</v>
      </c>
      <c r="N76" s="22" t="s">
        <v>91</v>
      </c>
      <c r="O76" s="23" t="s">
        <v>325</v>
      </c>
      <c r="P76" s="24" t="s">
        <v>326</v>
      </c>
    </row>
    <row r="77" spans="1:16" ht="12.75" customHeight="1" thickBot="1">
      <c r="A77" s="12" t="str">
        <f t="shared" si="12"/>
        <v>VSB 53 </v>
      </c>
      <c r="B77" s="4" t="str">
        <f t="shared" si="13"/>
        <v>I</v>
      </c>
      <c r="C77" s="12">
        <f t="shared" si="14"/>
        <v>55572.170899999997</v>
      </c>
      <c r="D77" s="3" t="str">
        <f t="shared" si="15"/>
        <v>vis</v>
      </c>
      <c r="E77" s="20">
        <f>VLOOKUP(C77,Active!C$21:E$964,3,FALSE)</f>
        <v>27557.956383154386</v>
      </c>
      <c r="F77" s="4" t="s">
        <v>91</v>
      </c>
      <c r="G77" s="3" t="str">
        <f t="shared" si="16"/>
        <v>55572.1709</v>
      </c>
      <c r="H77" s="12">
        <f t="shared" si="17"/>
        <v>27558</v>
      </c>
      <c r="I77" s="21" t="s">
        <v>327</v>
      </c>
      <c r="J77" s="22" t="s">
        <v>328</v>
      </c>
      <c r="K77" s="21" t="s">
        <v>329</v>
      </c>
      <c r="L77" s="21" t="s">
        <v>330</v>
      </c>
      <c r="M77" s="22" t="s">
        <v>296</v>
      </c>
      <c r="N77" s="22" t="s">
        <v>91</v>
      </c>
      <c r="O77" s="23" t="s">
        <v>331</v>
      </c>
      <c r="P77" s="24" t="s">
        <v>332</v>
      </c>
    </row>
    <row r="78" spans="1:16" ht="12.75" customHeight="1" thickBot="1">
      <c r="A78" s="12" t="str">
        <f t="shared" si="12"/>
        <v>VSB 53 </v>
      </c>
      <c r="B78" s="4" t="str">
        <f t="shared" si="13"/>
        <v>I</v>
      </c>
      <c r="C78" s="12">
        <f t="shared" si="14"/>
        <v>55576.061600000001</v>
      </c>
      <c r="D78" s="3" t="str">
        <f t="shared" si="15"/>
        <v>vis</v>
      </c>
      <c r="E78" s="20">
        <f>VLOOKUP(C78,Active!C$21:E$964,3,FALSE)</f>
        <v>27562.955943040975</v>
      </c>
      <c r="F78" s="4" t="s">
        <v>91</v>
      </c>
      <c r="G78" s="3" t="str">
        <f t="shared" si="16"/>
        <v>55576.0616</v>
      </c>
      <c r="H78" s="12">
        <f t="shared" si="17"/>
        <v>27563</v>
      </c>
      <c r="I78" s="21" t="s">
        <v>333</v>
      </c>
      <c r="J78" s="22" t="s">
        <v>334</v>
      </c>
      <c r="K78" s="21" t="s">
        <v>335</v>
      </c>
      <c r="L78" s="21" t="s">
        <v>336</v>
      </c>
      <c r="M78" s="22" t="s">
        <v>296</v>
      </c>
      <c r="N78" s="22" t="s">
        <v>337</v>
      </c>
      <c r="O78" s="23" t="s">
        <v>338</v>
      </c>
      <c r="P78" s="24" t="s">
        <v>332</v>
      </c>
    </row>
    <row r="79" spans="1:16" ht="12.75" customHeight="1" thickBot="1">
      <c r="A79" s="12" t="str">
        <f t="shared" si="12"/>
        <v>VSB 55 </v>
      </c>
      <c r="B79" s="4" t="str">
        <f t="shared" si="13"/>
        <v>II</v>
      </c>
      <c r="C79" s="12">
        <f t="shared" si="14"/>
        <v>55978.000699999997</v>
      </c>
      <c r="D79" s="3" t="str">
        <f t="shared" si="15"/>
        <v>CCD</v>
      </c>
      <c r="E79" s="20">
        <f>VLOOKUP(C79,Active!C$21:E$964,3,FALSE)</f>
        <v>28079.448759554794</v>
      </c>
      <c r="F79" s="4" t="str">
        <f>LEFT(M79,1)</f>
        <v>C</v>
      </c>
      <c r="G79" s="3" t="str">
        <f t="shared" si="16"/>
        <v>55978.0007</v>
      </c>
      <c r="H79" s="12">
        <f t="shared" si="17"/>
        <v>28079.5</v>
      </c>
      <c r="I79" s="21" t="s">
        <v>363</v>
      </c>
      <c r="J79" s="22" t="s">
        <v>364</v>
      </c>
      <c r="K79" s="21" t="s">
        <v>365</v>
      </c>
      <c r="L79" s="21" t="s">
        <v>366</v>
      </c>
      <c r="M79" s="22" t="s">
        <v>296</v>
      </c>
      <c r="N79" s="22" t="s">
        <v>367</v>
      </c>
      <c r="O79" s="23" t="s">
        <v>338</v>
      </c>
      <c r="P79" s="24" t="s">
        <v>368</v>
      </c>
    </row>
    <row r="80" spans="1:16" ht="12.75" customHeight="1" thickBot="1">
      <c r="A80" s="12" t="str">
        <f t="shared" si="12"/>
        <v>BAVM 241 (=IBVS 6157) </v>
      </c>
      <c r="B80" s="4" t="str">
        <f t="shared" si="13"/>
        <v>I</v>
      </c>
      <c r="C80" s="12">
        <f t="shared" si="14"/>
        <v>57090.454100000003</v>
      </c>
      <c r="D80" s="3" t="str">
        <f t="shared" si="15"/>
        <v>CCD</v>
      </c>
      <c r="E80" s="20">
        <f>VLOOKUP(C80,Active!C$21:E$964,3,FALSE)</f>
        <v>29508.954348352665</v>
      </c>
      <c r="F80" s="4" t="str">
        <f>LEFT(M80,1)</f>
        <v>C</v>
      </c>
      <c r="G80" s="3" t="str">
        <f t="shared" si="16"/>
        <v>57090.4541</v>
      </c>
      <c r="H80" s="12">
        <f t="shared" si="17"/>
        <v>29509</v>
      </c>
      <c r="I80" s="21" t="s">
        <v>374</v>
      </c>
      <c r="J80" s="22" t="s">
        <v>375</v>
      </c>
      <c r="K80" s="21">
        <v>29509</v>
      </c>
      <c r="L80" s="21" t="s">
        <v>376</v>
      </c>
      <c r="M80" s="22" t="s">
        <v>296</v>
      </c>
      <c r="N80" s="22">
        <v>0</v>
      </c>
      <c r="O80" s="23" t="s">
        <v>252</v>
      </c>
      <c r="P80" s="24" t="s">
        <v>377</v>
      </c>
    </row>
    <row r="81" spans="2:6">
      <c r="B81" s="4"/>
      <c r="E81" s="20"/>
      <c r="F81" s="4"/>
    </row>
    <row r="82" spans="2:6">
      <c r="B82" s="4"/>
      <c r="E82" s="20"/>
      <c r="F82" s="4"/>
    </row>
    <row r="83" spans="2:6">
      <c r="B83" s="4"/>
      <c r="E83" s="20"/>
      <c r="F83" s="4"/>
    </row>
    <row r="84" spans="2:6">
      <c r="B84" s="4"/>
      <c r="E84" s="20"/>
      <c r="F84" s="4"/>
    </row>
    <row r="85" spans="2:6">
      <c r="B85" s="4"/>
      <c r="E85" s="20"/>
      <c r="F85" s="4"/>
    </row>
    <row r="86" spans="2:6">
      <c r="B86" s="4"/>
      <c r="E86" s="20"/>
      <c r="F86" s="4"/>
    </row>
    <row r="87" spans="2:6">
      <c r="B87" s="4"/>
      <c r="E87" s="20"/>
      <c r="F87" s="4"/>
    </row>
    <row r="88" spans="2:6">
      <c r="B88" s="4"/>
      <c r="E88" s="20"/>
      <c r="F88" s="4"/>
    </row>
    <row r="89" spans="2:6">
      <c r="B89" s="4"/>
      <c r="E89" s="20"/>
      <c r="F89" s="4"/>
    </row>
    <row r="90" spans="2:6">
      <c r="B90" s="4"/>
      <c r="E90" s="20"/>
      <c r="F90" s="4"/>
    </row>
    <row r="91" spans="2:6">
      <c r="B91" s="4"/>
      <c r="E91" s="20"/>
      <c r="F91" s="4"/>
    </row>
    <row r="92" spans="2:6">
      <c r="B92" s="4"/>
      <c r="E92" s="20"/>
      <c r="F92" s="4"/>
    </row>
    <row r="93" spans="2:6">
      <c r="B93" s="4"/>
      <c r="E93" s="20"/>
      <c r="F93" s="4"/>
    </row>
    <row r="94" spans="2:6">
      <c r="B94" s="4"/>
      <c r="E94" s="20"/>
      <c r="F94" s="4"/>
    </row>
    <row r="95" spans="2:6">
      <c r="B95" s="4"/>
      <c r="E95" s="20"/>
      <c r="F95" s="4"/>
    </row>
    <row r="96" spans="2:6">
      <c r="B96" s="4"/>
      <c r="E96" s="20"/>
      <c r="F96" s="4"/>
    </row>
    <row r="97" spans="2:6">
      <c r="B97" s="4"/>
      <c r="E97" s="20"/>
      <c r="F97" s="4"/>
    </row>
    <row r="98" spans="2:6">
      <c r="B98" s="4"/>
      <c r="E98" s="20"/>
      <c r="F98" s="4"/>
    </row>
    <row r="99" spans="2:6">
      <c r="B99" s="4"/>
      <c r="E99" s="20"/>
      <c r="F99" s="4"/>
    </row>
    <row r="100" spans="2:6">
      <c r="B100" s="4"/>
      <c r="E100" s="20"/>
      <c r="F100" s="4"/>
    </row>
    <row r="101" spans="2:6">
      <c r="B101" s="4"/>
      <c r="E101" s="20"/>
      <c r="F101" s="4"/>
    </row>
    <row r="102" spans="2:6">
      <c r="B102" s="4"/>
      <c r="E102" s="20"/>
      <c r="F102" s="4"/>
    </row>
    <row r="103" spans="2:6">
      <c r="B103" s="4"/>
      <c r="E103" s="20"/>
      <c r="F103" s="4"/>
    </row>
    <row r="104" spans="2:6">
      <c r="B104" s="4"/>
      <c r="E104" s="20"/>
      <c r="F104" s="4"/>
    </row>
    <row r="105" spans="2:6">
      <c r="B105" s="4"/>
      <c r="E105" s="20"/>
      <c r="F105" s="4"/>
    </row>
    <row r="106" spans="2:6">
      <c r="B106" s="4"/>
      <c r="E106" s="20"/>
      <c r="F106" s="4"/>
    </row>
    <row r="107" spans="2:6">
      <c r="B107" s="4"/>
      <c r="E107" s="20"/>
      <c r="F107" s="4"/>
    </row>
    <row r="108" spans="2:6">
      <c r="B108" s="4"/>
      <c r="E108" s="20"/>
      <c r="F108" s="4"/>
    </row>
    <row r="109" spans="2:6">
      <c r="B109" s="4"/>
      <c r="E109" s="20"/>
      <c r="F109" s="4"/>
    </row>
    <row r="110" spans="2:6">
      <c r="B110" s="4"/>
      <c r="E110" s="20"/>
      <c r="F110" s="4"/>
    </row>
    <row r="111" spans="2:6">
      <c r="B111" s="4"/>
      <c r="E111" s="20"/>
      <c r="F111" s="4"/>
    </row>
    <row r="112" spans="2:6">
      <c r="B112" s="4"/>
      <c r="E112" s="20"/>
      <c r="F112" s="4"/>
    </row>
    <row r="113" spans="2:6">
      <c r="B113" s="4"/>
      <c r="E113" s="20"/>
      <c r="F113" s="4"/>
    </row>
    <row r="114" spans="2:6">
      <c r="B114" s="4"/>
      <c r="E114" s="20"/>
      <c r="F114" s="4"/>
    </row>
    <row r="115" spans="2:6">
      <c r="B115" s="4"/>
      <c r="E115" s="20"/>
      <c r="F115" s="4"/>
    </row>
    <row r="116" spans="2:6">
      <c r="B116" s="4"/>
      <c r="E116" s="20"/>
      <c r="F116" s="4"/>
    </row>
    <row r="117" spans="2:6">
      <c r="B117" s="4"/>
      <c r="E117" s="20"/>
      <c r="F117" s="4"/>
    </row>
    <row r="118" spans="2:6">
      <c r="B118" s="4"/>
      <c r="E118" s="20"/>
      <c r="F118" s="4"/>
    </row>
    <row r="119" spans="2:6">
      <c r="B119" s="4"/>
      <c r="E119" s="20"/>
      <c r="F119" s="4"/>
    </row>
    <row r="120" spans="2:6">
      <c r="B120" s="4"/>
      <c r="E120" s="20"/>
      <c r="F120" s="4"/>
    </row>
    <row r="121" spans="2:6">
      <c r="B121" s="4"/>
      <c r="E121" s="20"/>
      <c r="F121" s="4"/>
    </row>
    <row r="122" spans="2:6">
      <c r="B122" s="4"/>
      <c r="E122" s="20"/>
      <c r="F122" s="4"/>
    </row>
    <row r="123" spans="2:6">
      <c r="B123" s="4"/>
      <c r="E123" s="20"/>
      <c r="F123" s="4"/>
    </row>
    <row r="124" spans="2:6">
      <c r="B124" s="4"/>
      <c r="E124" s="20"/>
      <c r="F124" s="4"/>
    </row>
    <row r="125" spans="2:6">
      <c r="B125" s="4"/>
      <c r="E125" s="20"/>
      <c r="F125" s="4"/>
    </row>
    <row r="126" spans="2:6">
      <c r="B126" s="4"/>
      <c r="E126" s="20"/>
      <c r="F126" s="4"/>
    </row>
    <row r="127" spans="2:6">
      <c r="B127" s="4"/>
      <c r="E127" s="20"/>
      <c r="F127" s="4"/>
    </row>
    <row r="128" spans="2:6">
      <c r="B128" s="4"/>
      <c r="E128" s="20"/>
      <c r="F128" s="4"/>
    </row>
    <row r="129" spans="2:6">
      <c r="B129" s="4"/>
      <c r="E129" s="20"/>
      <c r="F129" s="4"/>
    </row>
    <row r="130" spans="2:6">
      <c r="B130" s="4"/>
      <c r="E130" s="20"/>
      <c r="F130" s="4"/>
    </row>
    <row r="131" spans="2:6">
      <c r="B131" s="4"/>
      <c r="E131" s="20"/>
      <c r="F131" s="4"/>
    </row>
    <row r="132" spans="2:6">
      <c r="B132" s="4"/>
      <c r="E132" s="20"/>
      <c r="F132" s="4"/>
    </row>
    <row r="133" spans="2:6">
      <c r="B133" s="4"/>
      <c r="E133" s="20"/>
      <c r="F133" s="4"/>
    </row>
    <row r="134" spans="2:6">
      <c r="B134" s="4"/>
      <c r="E134" s="20"/>
      <c r="F134" s="4"/>
    </row>
    <row r="135" spans="2:6">
      <c r="B135" s="4"/>
      <c r="E135" s="20"/>
      <c r="F135" s="4"/>
    </row>
    <row r="136" spans="2:6">
      <c r="B136" s="4"/>
      <c r="E136" s="20"/>
      <c r="F136" s="4"/>
    </row>
    <row r="137" spans="2:6">
      <c r="B137" s="4"/>
      <c r="E137" s="20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</sheetData>
  <phoneticPr fontId="6" type="noConversion"/>
  <hyperlinks>
    <hyperlink ref="P17" r:id="rId1" display="http://www.konkoly.hu/cgi-bin/IBVS?46" xr:uid="{00000000-0004-0000-0100-000000000000}"/>
    <hyperlink ref="P54" r:id="rId2" display="http://www.bav-astro.de/sfs/BAVM_link.php?BAVMnr=62" xr:uid="{00000000-0004-0000-0100-000001000000}"/>
    <hyperlink ref="P55" r:id="rId3" display="http://www.bav-astro.de/sfs/BAVM_link.php?BAVMnr=62" xr:uid="{00000000-0004-0000-0100-000002000000}"/>
    <hyperlink ref="P56" r:id="rId4" display="http://www.bav-astro.de/sfs/BAVM_link.php?BAVMnr=117" xr:uid="{00000000-0004-0000-0100-000003000000}"/>
    <hyperlink ref="P57" r:id="rId5" display="http://www.bav-astro.de/sfs/BAVM_link.php?BAVMnr=128" xr:uid="{00000000-0004-0000-0100-000004000000}"/>
    <hyperlink ref="P72" r:id="rId6" display="http://vsolj.cetus-net.org/no39.pdf" xr:uid="{00000000-0004-0000-0100-000005000000}"/>
    <hyperlink ref="P58" r:id="rId7" display="http://www.bav-astro.de/sfs/BAVM_link.php?BAVMnr=152" xr:uid="{00000000-0004-0000-0100-000006000000}"/>
    <hyperlink ref="P59" r:id="rId8" display="http://www.konkoly.hu/cgi-bin/IBVS?5583" xr:uid="{00000000-0004-0000-0100-000007000000}"/>
    <hyperlink ref="P73" r:id="rId9" display="http://vsolj.cetus-net.org/no40.pdf" xr:uid="{00000000-0004-0000-0100-000008000000}"/>
    <hyperlink ref="P61" r:id="rId10" display="http://www.konkoly.hu/cgi-bin/IBVS?5603" xr:uid="{00000000-0004-0000-0100-000009000000}"/>
    <hyperlink ref="P74" r:id="rId11" display="http://vsolj.cetus-net.org/no43.pdf" xr:uid="{00000000-0004-0000-0100-00000A000000}"/>
    <hyperlink ref="P75" r:id="rId12" display="http://vsolj.cetus-net.org/no45.pdf" xr:uid="{00000000-0004-0000-0100-00000B000000}"/>
    <hyperlink ref="P62" r:id="rId13" display="http://www.konkoly.hu/cgi-bin/IBVS?5871" xr:uid="{00000000-0004-0000-0100-00000C000000}"/>
    <hyperlink ref="P76" r:id="rId14" display="http://vsolj.cetus-net.org/vsoljno50.pdf" xr:uid="{00000000-0004-0000-0100-00000D000000}"/>
    <hyperlink ref="P77" r:id="rId15" display="http://vsolj.cetus-net.org/vsoljno53.pdf" xr:uid="{00000000-0004-0000-0100-00000E000000}"/>
    <hyperlink ref="P78" r:id="rId16" display="http://vsolj.cetus-net.org/vsoljno53.pdf" xr:uid="{00000000-0004-0000-0100-00000F000000}"/>
    <hyperlink ref="P63" r:id="rId17" display="http://var.astro.cz/oejv/issues/oejv0160.pdf" xr:uid="{00000000-0004-0000-0100-000010000000}"/>
    <hyperlink ref="P64" r:id="rId18" display="http://var.astro.cz/oejv/issues/oejv0160.pdf" xr:uid="{00000000-0004-0000-0100-000011000000}"/>
    <hyperlink ref="P65" r:id="rId19" display="http://var.astro.cz/oejv/issues/oejv0160.pdf" xr:uid="{00000000-0004-0000-0100-000012000000}"/>
    <hyperlink ref="P66" r:id="rId20" display="http://var.astro.cz/oejv/issues/oejv0160.pdf" xr:uid="{00000000-0004-0000-0100-000013000000}"/>
    <hyperlink ref="P67" r:id="rId21" display="http://www.konkoly.hu/cgi-bin/IBVS?5992" xr:uid="{00000000-0004-0000-0100-000014000000}"/>
    <hyperlink ref="P68" r:id="rId22" display="http://var.astro.cz/oejv/issues/oejv0160.pdf" xr:uid="{00000000-0004-0000-0100-000015000000}"/>
    <hyperlink ref="P79" r:id="rId23" display="http://vsolj.cetus-net.org/vsoljno55.pdf" xr:uid="{00000000-0004-0000-0100-000016000000}"/>
    <hyperlink ref="P69" r:id="rId24" display="http://www.bav-astro.de/sfs/BAVM_link.php?BAVMnr=238" xr:uid="{00000000-0004-0000-0100-000017000000}"/>
    <hyperlink ref="P80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2025-01-05T06:56:35Z</dcterms:modified>
</cp:coreProperties>
</file>