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3EB267-6A29-4B2E-BC78-AAC7C6795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2" i="1" l="1"/>
  <c r="F262" i="1" s="1"/>
  <c r="G262" i="1" s="1"/>
  <c r="K262" i="1" s="1"/>
  <c r="Q262" i="1"/>
  <c r="F14" i="1"/>
  <c r="E261" i="1"/>
  <c r="F261" i="1" s="1"/>
  <c r="G261" i="1" s="1"/>
  <c r="K261" i="1" s="1"/>
  <c r="Q261" i="1"/>
  <c r="E259" i="1"/>
  <c r="F259" i="1" s="1"/>
  <c r="G259" i="1" s="1"/>
  <c r="K259" i="1" s="1"/>
  <c r="Q259" i="1"/>
  <c r="E260" i="1"/>
  <c r="F260" i="1" s="1"/>
  <c r="G260" i="1" s="1"/>
  <c r="K260" i="1" s="1"/>
  <c r="Q260" i="1"/>
  <c r="Q258" i="1"/>
  <c r="Q256" i="1"/>
  <c r="Q257" i="1"/>
  <c r="Q247" i="1"/>
  <c r="Q251" i="1"/>
  <c r="Q255" i="1"/>
  <c r="Q245" i="1"/>
  <c r="Q249" i="1"/>
  <c r="Q250" i="1"/>
  <c r="Q252" i="1"/>
  <c r="Q253" i="1"/>
  <c r="Q254" i="1"/>
  <c r="E239" i="1"/>
  <c r="F239" i="1" s="1"/>
  <c r="G239" i="1" s="1"/>
  <c r="K239" i="1" s="1"/>
  <c r="Q239" i="1"/>
  <c r="Q248" i="1"/>
  <c r="Q244" i="1"/>
  <c r="C7" i="1"/>
  <c r="E256" i="1" s="1"/>
  <c r="F256" i="1" s="1"/>
  <c r="G256" i="1" s="1"/>
  <c r="K256" i="1" s="1"/>
  <c r="C8" i="1"/>
  <c r="E258" i="1" s="1"/>
  <c r="F258" i="1" s="1"/>
  <c r="G258" i="1" s="1"/>
  <c r="K258" i="1" s="1"/>
  <c r="D9" i="1"/>
  <c r="C9" i="1"/>
  <c r="E226" i="1"/>
  <c r="F226" i="1" s="1"/>
  <c r="G226" i="1" s="1"/>
  <c r="K226" i="1" s="1"/>
  <c r="Q218" i="1"/>
  <c r="Q219" i="1"/>
  <c r="Q221" i="1"/>
  <c r="Q246" i="1"/>
  <c r="Q243" i="1"/>
  <c r="Q242" i="1"/>
  <c r="Q241" i="1"/>
  <c r="E63" i="1"/>
  <c r="E95" i="1"/>
  <c r="F95" i="1" s="1"/>
  <c r="G95" i="1" s="1"/>
  <c r="I95" i="1" s="1"/>
  <c r="E112" i="1"/>
  <c r="F112" i="1" s="1"/>
  <c r="G112" i="1" s="1"/>
  <c r="I112" i="1" s="1"/>
  <c r="E120" i="1"/>
  <c r="E55" i="2" s="1"/>
  <c r="E169" i="1"/>
  <c r="F169" i="1" s="1"/>
  <c r="G169" i="1" s="1"/>
  <c r="I16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125" i="1"/>
  <c r="Q130" i="1"/>
  <c r="Q132" i="1"/>
  <c r="Q137" i="1"/>
  <c r="Q141" i="1"/>
  <c r="Q143" i="1"/>
  <c r="Q149" i="1"/>
  <c r="Q152" i="1"/>
  <c r="Q172" i="1"/>
  <c r="Q180" i="1"/>
  <c r="Q182" i="1"/>
  <c r="Q183" i="1"/>
  <c r="Q186" i="1"/>
  <c r="Q188" i="1"/>
  <c r="Q189" i="1"/>
  <c r="Q191" i="1"/>
  <c r="Q192" i="1"/>
  <c r="Q193" i="1"/>
  <c r="Q194" i="1"/>
  <c r="Q195" i="1"/>
  <c r="Q196" i="1"/>
  <c r="Q197" i="1"/>
  <c r="Q198" i="1"/>
  <c r="Q199" i="1"/>
  <c r="Q204" i="1"/>
  <c r="Q206" i="1"/>
  <c r="Q207" i="1"/>
  <c r="Q208" i="1"/>
  <c r="Q209" i="1"/>
  <c r="Q210" i="1"/>
  <c r="Q211" i="1"/>
  <c r="Q212" i="1"/>
  <c r="Q213" i="1"/>
  <c r="Q229" i="1"/>
  <c r="Q231" i="1"/>
  <c r="Q234" i="1"/>
  <c r="Q238" i="1"/>
  <c r="G130" i="2"/>
  <c r="C130" i="2"/>
  <c r="G220" i="2"/>
  <c r="C220" i="2"/>
  <c r="G129" i="2"/>
  <c r="C129" i="2"/>
  <c r="G128" i="2"/>
  <c r="C128" i="2"/>
  <c r="G127" i="2"/>
  <c r="C127" i="2"/>
  <c r="G219" i="2"/>
  <c r="C219" i="2"/>
  <c r="G126" i="2"/>
  <c r="C126" i="2"/>
  <c r="G125" i="2"/>
  <c r="C125" i="2"/>
  <c r="G218" i="2"/>
  <c r="C218" i="2"/>
  <c r="G124" i="2"/>
  <c r="C124" i="2"/>
  <c r="G217" i="2"/>
  <c r="C217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111" i="2"/>
  <c r="C111" i="2"/>
  <c r="G208" i="2"/>
  <c r="C208" i="2"/>
  <c r="G110" i="2"/>
  <c r="C110" i="2"/>
  <c r="G109" i="2"/>
  <c r="C109" i="2"/>
  <c r="G108" i="2"/>
  <c r="C108" i="2"/>
  <c r="G107" i="2"/>
  <c r="C107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06" i="2"/>
  <c r="C106" i="2"/>
  <c r="G198" i="2"/>
  <c r="C198" i="2"/>
  <c r="G197" i="2"/>
  <c r="C197" i="2"/>
  <c r="G105" i="2"/>
  <c r="C105" i="2"/>
  <c r="G196" i="2"/>
  <c r="C196" i="2"/>
  <c r="G104" i="2"/>
  <c r="C104" i="2"/>
  <c r="G195" i="2"/>
  <c r="C195" i="2"/>
  <c r="E195" i="2"/>
  <c r="E26" i="1"/>
  <c r="F26" i="1" s="1"/>
  <c r="G26" i="1" s="1"/>
  <c r="H26" i="1" s="1"/>
  <c r="E34" i="1"/>
  <c r="F34" i="1" s="1"/>
  <c r="G34" i="1" s="1"/>
  <c r="H34" i="1" s="1"/>
  <c r="E78" i="1"/>
  <c r="F78" i="1" s="1"/>
  <c r="G78" i="1" s="1"/>
  <c r="I78" i="1" s="1"/>
  <c r="G194" i="2"/>
  <c r="C194" i="2"/>
  <c r="G193" i="2"/>
  <c r="C193" i="2"/>
  <c r="G103" i="2"/>
  <c r="C103" i="2"/>
  <c r="G192" i="2"/>
  <c r="C192" i="2"/>
  <c r="G102" i="2"/>
  <c r="C102" i="2"/>
  <c r="G101" i="2"/>
  <c r="C101" i="2"/>
  <c r="G100" i="2"/>
  <c r="C100" i="2"/>
  <c r="G99" i="2"/>
  <c r="C99" i="2"/>
  <c r="G98" i="2"/>
  <c r="C98" i="2"/>
  <c r="G97" i="2"/>
  <c r="C97" i="2"/>
  <c r="G191" i="2"/>
  <c r="C191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190" i="2"/>
  <c r="C190" i="2"/>
  <c r="G79" i="2"/>
  <c r="C79" i="2"/>
  <c r="G78" i="2"/>
  <c r="C78" i="2"/>
  <c r="G189" i="2"/>
  <c r="C189" i="2"/>
  <c r="G77" i="2"/>
  <c r="C77" i="2"/>
  <c r="G76" i="2"/>
  <c r="C76" i="2"/>
  <c r="G75" i="2"/>
  <c r="C75" i="2"/>
  <c r="G74" i="2"/>
  <c r="C74" i="2"/>
  <c r="G73" i="2"/>
  <c r="C73" i="2"/>
  <c r="G188" i="2"/>
  <c r="C188" i="2"/>
  <c r="G72" i="2"/>
  <c r="C72" i="2"/>
  <c r="G187" i="2"/>
  <c r="C187" i="2"/>
  <c r="G71" i="2"/>
  <c r="C71" i="2"/>
  <c r="G70" i="2"/>
  <c r="C70" i="2"/>
  <c r="G69" i="2"/>
  <c r="C69" i="2"/>
  <c r="G186" i="2"/>
  <c r="C186" i="2"/>
  <c r="G68" i="2"/>
  <c r="C68" i="2"/>
  <c r="G67" i="2"/>
  <c r="C67" i="2"/>
  <c r="G66" i="2"/>
  <c r="C66" i="2"/>
  <c r="G65" i="2"/>
  <c r="C65" i="2"/>
  <c r="G185" i="2"/>
  <c r="C185" i="2"/>
  <c r="G64" i="2"/>
  <c r="C64" i="2"/>
  <c r="G184" i="2"/>
  <c r="C184" i="2"/>
  <c r="G63" i="2"/>
  <c r="C63" i="2"/>
  <c r="G62" i="2"/>
  <c r="C62" i="2"/>
  <c r="G61" i="2"/>
  <c r="C61" i="2"/>
  <c r="G60" i="2"/>
  <c r="C60" i="2"/>
  <c r="G183" i="2"/>
  <c r="C183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A111" i="2"/>
  <c r="H111" i="2"/>
  <c r="B111" i="2"/>
  <c r="D111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217" i="2"/>
  <c r="H217" i="2"/>
  <c r="B217" i="2"/>
  <c r="D217" i="2"/>
  <c r="A124" i="2"/>
  <c r="H124" i="2"/>
  <c r="B124" i="2"/>
  <c r="D124" i="2"/>
  <c r="A218" i="2"/>
  <c r="H218" i="2"/>
  <c r="B218" i="2"/>
  <c r="D218" i="2"/>
  <c r="A125" i="2"/>
  <c r="H125" i="2"/>
  <c r="B125" i="2"/>
  <c r="D125" i="2"/>
  <c r="A126" i="2"/>
  <c r="H126" i="2"/>
  <c r="B126" i="2"/>
  <c r="D126" i="2"/>
  <c r="A219" i="2"/>
  <c r="H219" i="2"/>
  <c r="B219" i="2"/>
  <c r="D2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20" i="2"/>
  <c r="H220" i="2"/>
  <c r="B220" i="2"/>
  <c r="D220" i="2"/>
  <c r="A130" i="2"/>
  <c r="H130" i="2"/>
  <c r="B130" i="2"/>
  <c r="D130" i="2"/>
  <c r="H208" i="2"/>
  <c r="B208" i="2"/>
  <c r="D208" i="2"/>
  <c r="A208" i="2"/>
  <c r="H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207" i="2"/>
  <c r="D207" i="2"/>
  <c r="B207" i="2"/>
  <c r="A207" i="2"/>
  <c r="H206" i="2"/>
  <c r="B206" i="2"/>
  <c r="D206" i="2"/>
  <c r="A206" i="2"/>
  <c r="H205" i="2"/>
  <c r="D205" i="2"/>
  <c r="B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06" i="2"/>
  <c r="B106" i="2"/>
  <c r="D106" i="2"/>
  <c r="A106" i="2"/>
  <c r="H198" i="2"/>
  <c r="D198" i="2"/>
  <c r="B198" i="2"/>
  <c r="A198" i="2"/>
  <c r="H197" i="2"/>
  <c r="B197" i="2"/>
  <c r="D197" i="2"/>
  <c r="A197" i="2"/>
  <c r="H105" i="2"/>
  <c r="D105" i="2"/>
  <c r="B105" i="2"/>
  <c r="A105" i="2"/>
  <c r="H196" i="2"/>
  <c r="B196" i="2"/>
  <c r="D196" i="2"/>
  <c r="A196" i="2"/>
  <c r="H104" i="2"/>
  <c r="B104" i="2"/>
  <c r="D104" i="2"/>
  <c r="A104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03" i="2"/>
  <c r="D103" i="2"/>
  <c r="B103" i="2"/>
  <c r="A103" i="2"/>
  <c r="H192" i="2"/>
  <c r="B192" i="2"/>
  <c r="D192" i="2"/>
  <c r="A192" i="2"/>
  <c r="H102" i="2"/>
  <c r="D102" i="2"/>
  <c r="B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D97" i="2"/>
  <c r="B97" i="2"/>
  <c r="A97" i="2"/>
  <c r="H191" i="2"/>
  <c r="B191" i="2"/>
  <c r="D191" i="2"/>
  <c r="A191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190" i="2"/>
  <c r="B190" i="2"/>
  <c r="D190" i="2"/>
  <c r="A190" i="2"/>
  <c r="H79" i="2"/>
  <c r="B79" i="2"/>
  <c r="D79" i="2"/>
  <c r="A79" i="2"/>
  <c r="H78" i="2"/>
  <c r="B78" i="2"/>
  <c r="D78" i="2"/>
  <c r="A78" i="2"/>
  <c r="H189" i="2"/>
  <c r="B189" i="2"/>
  <c r="D189" i="2"/>
  <c r="A189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188" i="2"/>
  <c r="B188" i="2"/>
  <c r="D188" i="2"/>
  <c r="A188" i="2"/>
  <c r="H72" i="2"/>
  <c r="B72" i="2"/>
  <c r="D72" i="2"/>
  <c r="A72" i="2"/>
  <c r="H187" i="2"/>
  <c r="D187" i="2"/>
  <c r="B187" i="2"/>
  <c r="A187" i="2"/>
  <c r="H71" i="2"/>
  <c r="B71" i="2"/>
  <c r="D71" i="2"/>
  <c r="A71" i="2"/>
  <c r="H70" i="2"/>
  <c r="D70" i="2"/>
  <c r="B70" i="2"/>
  <c r="A70" i="2"/>
  <c r="H69" i="2"/>
  <c r="B69" i="2"/>
  <c r="D69" i="2"/>
  <c r="A69" i="2"/>
  <c r="H186" i="2"/>
  <c r="D186" i="2"/>
  <c r="B186" i="2"/>
  <c r="A18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185" i="2"/>
  <c r="B185" i="2"/>
  <c r="D185" i="2"/>
  <c r="A185" i="2"/>
  <c r="H64" i="2"/>
  <c r="D64" i="2"/>
  <c r="B64" i="2"/>
  <c r="A64" i="2"/>
  <c r="H184" i="2"/>
  <c r="B184" i="2"/>
  <c r="D184" i="2"/>
  <c r="A18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83" i="2"/>
  <c r="D183" i="2"/>
  <c r="B183" i="2"/>
  <c r="A183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F30" i="2"/>
  <c r="D30" i="2"/>
  <c r="B30" i="2"/>
  <c r="A30" i="2"/>
  <c r="H29" i="2"/>
  <c r="B29" i="2"/>
  <c r="F29" i="2"/>
  <c r="D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F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Q240" i="1"/>
  <c r="Q233" i="1"/>
  <c r="Q235" i="1"/>
  <c r="Q236" i="1"/>
  <c r="Q237" i="1"/>
  <c r="Q224" i="1"/>
  <c r="Q225" i="1"/>
  <c r="Q227" i="1"/>
  <c r="Q228" i="1"/>
  <c r="Q214" i="1"/>
  <c r="Q215" i="1"/>
  <c r="Q216" i="1"/>
  <c r="Q217" i="1"/>
  <c r="Q223" i="1"/>
  <c r="Q226" i="1"/>
  <c r="Q232" i="1"/>
  <c r="Q222" i="1"/>
  <c r="Q230" i="1"/>
  <c r="C17" i="1"/>
  <c r="Q220" i="1"/>
  <c r="Q202" i="1"/>
  <c r="Q201" i="1"/>
  <c r="Q200" i="1"/>
  <c r="Q203" i="1"/>
  <c r="Q205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1" i="1"/>
  <c r="Q133" i="1"/>
  <c r="Q134" i="1"/>
  <c r="Q135" i="1"/>
  <c r="Q136" i="1"/>
  <c r="Q138" i="1"/>
  <c r="Q139" i="1"/>
  <c r="Q140" i="1"/>
  <c r="Q142" i="1"/>
  <c r="Q144" i="1"/>
  <c r="Q145" i="1"/>
  <c r="Q146" i="1"/>
  <c r="Q147" i="1"/>
  <c r="Q148" i="1"/>
  <c r="Q150" i="1"/>
  <c r="Q151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7" i="1"/>
  <c r="Q176" i="1"/>
  <c r="Q178" i="1"/>
  <c r="Q179" i="1"/>
  <c r="Q181" i="1"/>
  <c r="Q184" i="1"/>
  <c r="Q185" i="1"/>
  <c r="Q187" i="1"/>
  <c r="Q190" i="1"/>
  <c r="Q78" i="1"/>
  <c r="Q79" i="1"/>
  <c r="Q74" i="1"/>
  <c r="Q75" i="1"/>
  <c r="Q76" i="1"/>
  <c r="Q77" i="1"/>
  <c r="Q70" i="1"/>
  <c r="E136" i="2"/>
  <c r="E96" i="2"/>
  <c r="E175" i="1"/>
  <c r="E166" i="1"/>
  <c r="E165" i="1"/>
  <c r="F165" i="1" s="1"/>
  <c r="G165" i="1" s="1"/>
  <c r="I165" i="1" s="1"/>
  <c r="E85" i="1"/>
  <c r="F85" i="1" s="1"/>
  <c r="G85" i="1" s="1"/>
  <c r="I85" i="1" s="1"/>
  <c r="E151" i="1"/>
  <c r="E79" i="2" s="1"/>
  <c r="E144" i="1"/>
  <c r="F144" i="1" s="1"/>
  <c r="G144" i="1" s="1"/>
  <c r="I144" i="1" s="1"/>
  <c r="E135" i="1"/>
  <c r="F135" i="1" s="1"/>
  <c r="G135" i="1" s="1"/>
  <c r="I135" i="1" s="1"/>
  <c r="E124" i="1"/>
  <c r="E116" i="1"/>
  <c r="E108" i="1"/>
  <c r="E99" i="1"/>
  <c r="F99" i="1" s="1"/>
  <c r="G99" i="1" s="1"/>
  <c r="I99" i="1" s="1"/>
  <c r="E200" i="1"/>
  <c r="E225" i="1"/>
  <c r="E214" i="1"/>
  <c r="E112" i="2" s="1"/>
  <c r="E208" i="1"/>
  <c r="F208" i="1" s="1"/>
  <c r="G208" i="1" s="1"/>
  <c r="K208" i="1" s="1"/>
  <c r="E199" i="1"/>
  <c r="F199" i="1" s="1"/>
  <c r="E191" i="1"/>
  <c r="E218" i="1"/>
  <c r="F218" i="1" s="1"/>
  <c r="G218" i="1" s="1"/>
  <c r="K218" i="1" s="1"/>
  <c r="E240" i="1"/>
  <c r="F240" i="1" s="1"/>
  <c r="G240" i="1" s="1"/>
  <c r="J240" i="1" s="1"/>
  <c r="E171" i="1"/>
  <c r="F171" i="1"/>
  <c r="G171" i="1" s="1"/>
  <c r="I171" i="1" s="1"/>
  <c r="E184" i="1"/>
  <c r="F184" i="1" s="1"/>
  <c r="G184" i="1" s="1"/>
  <c r="K184" i="1" s="1"/>
  <c r="E162" i="1"/>
  <c r="F162" i="1"/>
  <c r="G162" i="1" s="1"/>
  <c r="I162" i="1" s="1"/>
  <c r="E154" i="1"/>
  <c r="F154" i="1"/>
  <c r="G154" i="1" s="1"/>
  <c r="I154" i="1" s="1"/>
  <c r="E82" i="1"/>
  <c r="F82" i="1"/>
  <c r="G82" i="1" s="1"/>
  <c r="I82" i="1" s="1"/>
  <c r="E79" i="1"/>
  <c r="E16" i="2" s="1"/>
  <c r="E131" i="1"/>
  <c r="F131" i="1"/>
  <c r="G131" i="1" s="1"/>
  <c r="I131" i="1" s="1"/>
  <c r="E121" i="1"/>
  <c r="F121" i="1"/>
  <c r="G121" i="1" s="1"/>
  <c r="I121" i="1" s="1"/>
  <c r="E113" i="1"/>
  <c r="F113" i="1"/>
  <c r="G113" i="1" s="1"/>
  <c r="I113" i="1" s="1"/>
  <c r="E105" i="1"/>
  <c r="F105" i="1" s="1"/>
  <c r="G105" i="1" s="1"/>
  <c r="I105" i="1" s="1"/>
  <c r="E96" i="1"/>
  <c r="E32" i="2" s="1"/>
  <c r="E172" i="1"/>
  <c r="F172" i="1" s="1"/>
  <c r="G172" i="1" s="1"/>
  <c r="K172" i="1" s="1"/>
  <c r="E149" i="1"/>
  <c r="E189" i="2"/>
  <c r="E67" i="1"/>
  <c r="F67" i="1" s="1"/>
  <c r="G67" i="1" s="1"/>
  <c r="I67" i="1" s="1"/>
  <c r="E60" i="1"/>
  <c r="F60" i="1" s="1"/>
  <c r="G60" i="1" s="1"/>
  <c r="I60" i="1" s="1"/>
  <c r="E51" i="1"/>
  <c r="F51" i="1" s="1"/>
  <c r="G51" i="1" s="1"/>
  <c r="I51" i="1" s="1"/>
  <c r="E35" i="1"/>
  <c r="F35" i="1" s="1"/>
  <c r="G35" i="1" s="1"/>
  <c r="H35" i="1" s="1"/>
  <c r="E232" i="1"/>
  <c r="E125" i="2" s="1"/>
  <c r="E224" i="1"/>
  <c r="E119" i="2" s="1"/>
  <c r="E213" i="1"/>
  <c r="E216" i="2" s="1"/>
  <c r="E205" i="1"/>
  <c r="F205" i="1" s="1"/>
  <c r="G205" i="1" s="1"/>
  <c r="K205" i="1" s="1"/>
  <c r="E196" i="1"/>
  <c r="E204" i="2" s="1"/>
  <c r="E188" i="1"/>
  <c r="F188" i="1" s="1"/>
  <c r="G188" i="1" s="1"/>
  <c r="K188" i="1" s="1"/>
  <c r="E246" i="1"/>
  <c r="F246" i="1" s="1"/>
  <c r="G246" i="1"/>
  <c r="K246" i="1" s="1"/>
  <c r="E236" i="1"/>
  <c r="F236" i="1" s="1"/>
  <c r="G236" i="1" s="1"/>
  <c r="K236" i="1" s="1"/>
  <c r="E242" i="1"/>
  <c r="F242" i="1" s="1"/>
  <c r="G242" i="1" s="1"/>
  <c r="K242" i="1" s="1"/>
  <c r="E174" i="1"/>
  <c r="F174" i="1" s="1"/>
  <c r="G174" i="1" s="1"/>
  <c r="I174" i="1" s="1"/>
  <c r="E164" i="1"/>
  <c r="F164" i="1"/>
  <c r="G164" i="1" s="1"/>
  <c r="I164" i="1" s="1"/>
  <c r="E157" i="1"/>
  <c r="E150" i="1"/>
  <c r="F150" i="1" s="1"/>
  <c r="G150" i="1" s="1"/>
  <c r="I150" i="1" s="1"/>
  <c r="E78" i="2"/>
  <c r="E142" i="1"/>
  <c r="F142" i="1" s="1"/>
  <c r="G142" i="1" s="1"/>
  <c r="I142" i="1" s="1"/>
  <c r="E134" i="1"/>
  <c r="F134" i="1" s="1"/>
  <c r="G134" i="1" s="1"/>
  <c r="E123" i="1"/>
  <c r="E115" i="1"/>
  <c r="F115" i="1" s="1"/>
  <c r="G115" i="1" s="1"/>
  <c r="I115" i="1" s="1"/>
  <c r="E107" i="1"/>
  <c r="F107" i="1" s="1"/>
  <c r="G107" i="1" s="1"/>
  <c r="I107" i="1" s="1"/>
  <c r="E98" i="1"/>
  <c r="F98" i="1" s="1"/>
  <c r="G98" i="1" s="1"/>
  <c r="I98" i="1" s="1"/>
  <c r="E72" i="1"/>
  <c r="F72" i="1" s="1"/>
  <c r="E64" i="1"/>
  <c r="F64" i="1"/>
  <c r="G64" i="1" s="1"/>
  <c r="I64" i="1" s="1"/>
  <c r="E55" i="1"/>
  <c r="E48" i="1"/>
  <c r="F48" i="1" s="1"/>
  <c r="G48" i="1" s="1"/>
  <c r="I48" i="1" s="1"/>
  <c r="E43" i="1"/>
  <c r="F43" i="1" s="1"/>
  <c r="G43" i="1" s="1"/>
  <c r="H43" i="1" s="1"/>
  <c r="E31" i="1"/>
  <c r="E180" i="1"/>
  <c r="F180" i="1" s="1"/>
  <c r="G180" i="1" s="1"/>
  <c r="K180" i="1" s="1"/>
  <c r="E230" i="1"/>
  <c r="E222" i="1"/>
  <c r="F222" i="1" s="1"/>
  <c r="G222" i="1" s="1"/>
  <c r="J222" i="1" s="1"/>
  <c r="E207" i="1"/>
  <c r="E198" i="1"/>
  <c r="F198" i="1" s="1"/>
  <c r="E190" i="1"/>
  <c r="F190" i="1" s="1"/>
  <c r="G190" i="1" s="1"/>
  <c r="J190" i="1" s="1"/>
  <c r="E238" i="1"/>
  <c r="F238" i="1" s="1"/>
  <c r="G238" i="1" s="1"/>
  <c r="K238" i="1" s="1"/>
  <c r="E248" i="1"/>
  <c r="F248" i="1"/>
  <c r="G248" i="1" s="1"/>
  <c r="K248" i="1" s="1"/>
  <c r="E178" i="1"/>
  <c r="E101" i="2"/>
  <c r="F178" i="1"/>
  <c r="G178" i="1"/>
  <c r="I178" i="1" s="1"/>
  <c r="E167" i="1"/>
  <c r="E92" i="2" s="1"/>
  <c r="E70" i="1"/>
  <c r="F70" i="1" s="1"/>
  <c r="G70" i="1"/>
  <c r="H70" i="1" s="1"/>
  <c r="E158" i="1"/>
  <c r="F158" i="1" s="1"/>
  <c r="G158" i="1" s="1"/>
  <c r="I158" i="1" s="1"/>
  <c r="E83" i="1"/>
  <c r="F83" i="1"/>
  <c r="G83" i="1" s="1"/>
  <c r="I83" i="1" s="1"/>
  <c r="E145" i="1"/>
  <c r="F145" i="1"/>
  <c r="G145" i="1" s="1"/>
  <c r="I145" i="1" s="1"/>
  <c r="E136" i="1"/>
  <c r="F136" i="1"/>
  <c r="G136" i="1" s="1"/>
  <c r="I136" i="1"/>
  <c r="E126" i="1"/>
  <c r="E117" i="1"/>
  <c r="F117" i="1" s="1"/>
  <c r="G117" i="1" s="1"/>
  <c r="I117" i="1" s="1"/>
  <c r="E109" i="1"/>
  <c r="E44" i="2" s="1"/>
  <c r="E100" i="1"/>
  <c r="F100" i="1" s="1"/>
  <c r="G100" i="1" s="1"/>
  <c r="I100" i="1" s="1"/>
  <c r="E92" i="1"/>
  <c r="F92" i="1" s="1"/>
  <c r="G92" i="1" s="1"/>
  <c r="I92" i="1" s="1"/>
  <c r="E152" i="1"/>
  <c r="F152" i="1" s="1"/>
  <c r="G152" i="1" s="1"/>
  <c r="I152" i="1" s="1"/>
  <c r="E125" i="1"/>
  <c r="E183" i="2" s="1"/>
  <c r="E68" i="1"/>
  <c r="F68" i="1" s="1"/>
  <c r="G68" i="1" s="1"/>
  <c r="I68" i="1" s="1"/>
  <c r="E59" i="1"/>
  <c r="F59" i="1"/>
  <c r="G59" i="1" s="1"/>
  <c r="I59" i="1" s="1"/>
  <c r="E52" i="1"/>
  <c r="F52" i="1"/>
  <c r="G52" i="1" s="1"/>
  <c r="I52" i="1" s="1"/>
  <c r="E27" i="1"/>
  <c r="F27" i="1" s="1"/>
  <c r="G27" i="1" s="1"/>
  <c r="H27" i="1" s="1"/>
  <c r="E228" i="1"/>
  <c r="F228" i="1" s="1"/>
  <c r="G228" i="1" s="1"/>
  <c r="K228" i="1" s="1"/>
  <c r="E217" i="1"/>
  <c r="F217" i="1" s="1"/>
  <c r="G217" i="1" s="1"/>
  <c r="K217" i="1" s="1"/>
  <c r="E209" i="1"/>
  <c r="F209" i="1"/>
  <c r="G209" i="1" s="1"/>
  <c r="K209" i="1" s="1"/>
  <c r="E201" i="1"/>
  <c r="F201" i="1"/>
  <c r="G201" i="1" s="1"/>
  <c r="K201" i="1" s="1"/>
  <c r="E192" i="1"/>
  <c r="E221" i="1"/>
  <c r="F221" i="1" s="1"/>
  <c r="U221" i="1" s="1"/>
  <c r="E234" i="1"/>
  <c r="E219" i="2" s="1"/>
  <c r="E241" i="1"/>
  <c r="F241" i="1"/>
  <c r="G241" i="1" s="1"/>
  <c r="K241" i="1" s="1"/>
  <c r="E173" i="1"/>
  <c r="F173" i="1"/>
  <c r="G173" i="1" s="1"/>
  <c r="I173" i="1" s="1"/>
  <c r="E181" i="1"/>
  <c r="F181" i="1"/>
  <c r="G181" i="1" s="1"/>
  <c r="J181" i="1" s="1"/>
  <c r="E163" i="1"/>
  <c r="F163" i="1" s="1"/>
  <c r="G163" i="1" s="1"/>
  <c r="I163" i="1" s="1"/>
  <c r="E155" i="1"/>
  <c r="F155" i="1"/>
  <c r="G155" i="1" s="1"/>
  <c r="I155" i="1" s="1"/>
  <c r="E148" i="1"/>
  <c r="F148" i="1"/>
  <c r="G148" i="1" s="1"/>
  <c r="I148" i="1" s="1"/>
  <c r="E80" i="1"/>
  <c r="F80" i="1" s="1"/>
  <c r="G80" i="1" s="1"/>
  <c r="I80" i="1" s="1"/>
  <c r="E133" i="1"/>
  <c r="F133" i="1" s="1"/>
  <c r="G133" i="1" s="1"/>
  <c r="I133" i="1" s="1"/>
  <c r="E122" i="1"/>
  <c r="E57" i="2" s="1"/>
  <c r="E114" i="1"/>
  <c r="F114" i="1" s="1"/>
  <c r="G114" i="1" s="1"/>
  <c r="I114" i="1" s="1"/>
  <c r="E106" i="1"/>
  <c r="E97" i="1"/>
  <c r="F97" i="1" s="1"/>
  <c r="G97" i="1" s="1"/>
  <c r="I97" i="1" s="1"/>
  <c r="E182" i="1"/>
  <c r="E137" i="1"/>
  <c r="E186" i="2"/>
  <c r="E227" i="1"/>
  <c r="E216" i="1"/>
  <c r="E206" i="1"/>
  <c r="E209" i="2" s="1"/>
  <c r="E197" i="1"/>
  <c r="F197" i="1" s="1"/>
  <c r="G197" i="1" s="1"/>
  <c r="K197" i="1" s="1"/>
  <c r="E189" i="1"/>
  <c r="F189" i="1" s="1"/>
  <c r="G189" i="1" s="1"/>
  <c r="K189" i="1" s="1"/>
  <c r="E219" i="1"/>
  <c r="F219" i="1" s="1"/>
  <c r="G219" i="1" s="1"/>
  <c r="K219" i="1" s="1"/>
  <c r="E233" i="1"/>
  <c r="E126" i="2" s="1"/>
  <c r="F55" i="1"/>
  <c r="G55" i="1" s="1"/>
  <c r="I55" i="1" s="1"/>
  <c r="E165" i="2"/>
  <c r="E108" i="2"/>
  <c r="E50" i="2"/>
  <c r="F149" i="1"/>
  <c r="G149" i="1" s="1"/>
  <c r="I149" i="1" s="1"/>
  <c r="E19" i="2"/>
  <c r="E42" i="2"/>
  <c r="E212" i="2"/>
  <c r="E174" i="2"/>
  <c r="F192" i="1"/>
  <c r="G192" i="1"/>
  <c r="K192" i="1" s="1"/>
  <c r="E200" i="2"/>
  <c r="G72" i="1"/>
  <c r="J72" i="1" s="1"/>
  <c r="E82" i="2"/>
  <c r="E211" i="2"/>
  <c r="E90" i="2"/>
  <c r="E190" i="2"/>
  <c r="E64" i="2"/>
  <c r="E17" i="2"/>
  <c r="F175" i="1"/>
  <c r="G175" i="1" s="1"/>
  <c r="I175" i="1"/>
  <c r="E99" i="2"/>
  <c r="E68" i="2"/>
  <c r="E89" i="2"/>
  <c r="E177" i="2"/>
  <c r="E65" i="2"/>
  <c r="E72" i="2"/>
  <c r="E20" i="2"/>
  <c r="E60" i="2"/>
  <c r="F126" i="1"/>
  <c r="G126" i="1" s="1"/>
  <c r="I126" i="1" s="1"/>
  <c r="F31" i="1"/>
  <c r="G31" i="1" s="1"/>
  <c r="H31" i="1" s="1"/>
  <c r="E141" i="2"/>
  <c r="F157" i="1"/>
  <c r="G157" i="1" s="1"/>
  <c r="I157" i="1" s="1"/>
  <c r="E84" i="2"/>
  <c r="E56" i="2"/>
  <c r="E74" i="2"/>
  <c r="E169" i="2"/>
  <c r="E91" i="2"/>
  <c r="F166" i="1"/>
  <c r="G166" i="1" s="1"/>
  <c r="I166" i="1" s="1"/>
  <c r="F227" i="1"/>
  <c r="G227" i="1" s="1"/>
  <c r="K227" i="1" s="1"/>
  <c r="E122" i="2"/>
  <c r="G198" i="1"/>
  <c r="K198" i="1" s="1"/>
  <c r="E206" i="2"/>
  <c r="E153" i="2"/>
  <c r="G199" i="1"/>
  <c r="K199" i="1" s="1"/>
  <c r="E207" i="2"/>
  <c r="E36" i="2"/>
  <c r="E97" i="2"/>
  <c r="E67" i="2"/>
  <c r="E170" i="2"/>
  <c r="E48" i="2"/>
  <c r="E103" i="2"/>
  <c r="E162" i="2"/>
  <c r="F122" i="1"/>
  <c r="G122" i="1" s="1"/>
  <c r="I122" i="1" s="1"/>
  <c r="E124" i="2"/>
  <c r="F230" i="1"/>
  <c r="G230" i="1"/>
  <c r="K230" i="1" s="1"/>
  <c r="I134" i="1"/>
  <c r="F191" i="1"/>
  <c r="G191" i="1"/>
  <c r="K191" i="1" s="1"/>
  <c r="E199" i="2"/>
  <c r="F196" i="1"/>
  <c r="G196" i="1" s="1"/>
  <c r="K196" i="1"/>
  <c r="E77" i="2"/>
  <c r="E107" i="2"/>
  <c r="F200" i="1"/>
  <c r="F137" i="1"/>
  <c r="G137" i="1" s="1"/>
  <c r="I137" i="1" s="1"/>
  <c r="E117" i="2"/>
  <c r="E43" i="2"/>
  <c r="F108" i="1"/>
  <c r="G108" i="1" s="1"/>
  <c r="I108" i="1"/>
  <c r="E40" i="2"/>
  <c r="E81" i="2"/>
  <c r="F96" i="1"/>
  <c r="G96" i="1" s="1"/>
  <c r="I96" i="1" s="1"/>
  <c r="F116" i="1"/>
  <c r="G116" i="1"/>
  <c r="I116" i="1" s="1"/>
  <c r="E51" i="2"/>
  <c r="E215" i="2"/>
  <c r="E185" i="1"/>
  <c r="F185" i="1"/>
  <c r="G185" i="1" s="1"/>
  <c r="J185" i="1" s="1"/>
  <c r="E47" i="1"/>
  <c r="F47" i="1" s="1"/>
  <c r="G47" i="1" s="1"/>
  <c r="I47" i="1" s="1"/>
  <c r="E127" i="1"/>
  <c r="F127" i="1" s="1"/>
  <c r="G127" i="1" s="1"/>
  <c r="I127" i="1" s="1"/>
  <c r="E156" i="1"/>
  <c r="F156" i="1" s="1"/>
  <c r="G156" i="1" s="1"/>
  <c r="I156" i="1"/>
  <c r="E177" i="1"/>
  <c r="F177" i="1"/>
  <c r="G177" i="1"/>
  <c r="J177" i="1" s="1"/>
  <c r="E28" i="1"/>
  <c r="E37" i="1"/>
  <c r="E42" i="1"/>
  <c r="F42" i="1" s="1"/>
  <c r="G42" i="1" s="1"/>
  <c r="H42" i="1" s="1"/>
  <c r="E46" i="1"/>
  <c r="F46" i="1" s="1"/>
  <c r="G46" i="1" s="1"/>
  <c r="I46" i="1" s="1"/>
  <c r="E54" i="1"/>
  <c r="F54" i="1" s="1"/>
  <c r="G54" i="1" s="1"/>
  <c r="I54" i="1" s="1"/>
  <c r="E61" i="1"/>
  <c r="F61" i="1" s="1"/>
  <c r="G61" i="1" s="1"/>
  <c r="I61" i="1"/>
  <c r="E66" i="1"/>
  <c r="F66" i="1" s="1"/>
  <c r="G66" i="1" s="1"/>
  <c r="I66" i="1" s="1"/>
  <c r="E243" i="1"/>
  <c r="F243" i="1" s="1"/>
  <c r="G243" i="1" s="1"/>
  <c r="K243" i="1" s="1"/>
  <c r="E237" i="1"/>
  <c r="F237" i="1" s="1"/>
  <c r="G237" i="1" s="1"/>
  <c r="K237" i="1" s="1"/>
  <c r="E194" i="1"/>
  <c r="F194" i="1" s="1"/>
  <c r="G194" i="1" s="1"/>
  <c r="K194" i="1" s="1"/>
  <c r="E203" i="1"/>
  <c r="E211" i="1"/>
  <c r="F211" i="1" s="1"/>
  <c r="G211" i="1" s="1"/>
  <c r="K211" i="1" s="1"/>
  <c r="E220" i="1"/>
  <c r="E116" i="2" s="1"/>
  <c r="F220" i="1"/>
  <c r="G220" i="1" s="1"/>
  <c r="K220" i="1" s="1"/>
  <c r="E231" i="1"/>
  <c r="E132" i="1"/>
  <c r="F132" i="1" s="1"/>
  <c r="G132" i="1" s="1"/>
  <c r="I132" i="1" s="1"/>
  <c r="E93" i="1"/>
  <c r="E101" i="1"/>
  <c r="F101" i="1" s="1"/>
  <c r="G101" i="1" s="1"/>
  <c r="I101" i="1" s="1"/>
  <c r="E110" i="1"/>
  <c r="F110" i="1" s="1"/>
  <c r="G110" i="1" s="1"/>
  <c r="I110" i="1" s="1"/>
  <c r="E118" i="1"/>
  <c r="F118" i="1" s="1"/>
  <c r="G118" i="1" s="1"/>
  <c r="I118" i="1" s="1"/>
  <c r="E139" i="1"/>
  <c r="E147" i="1"/>
  <c r="F147" i="1" s="1"/>
  <c r="G147" i="1" s="1"/>
  <c r="I147" i="1" s="1"/>
  <c r="E161" i="1"/>
  <c r="E88" i="2" s="1"/>
  <c r="F161" i="1"/>
  <c r="G161" i="1" s="1"/>
  <c r="I161" i="1" s="1"/>
  <c r="E24" i="1"/>
  <c r="F24" i="1" s="1"/>
  <c r="G24" i="1" s="1"/>
  <c r="H24" i="1" s="1"/>
  <c r="E33" i="1"/>
  <c r="E90" i="1"/>
  <c r="F90" i="1"/>
  <c r="G90" i="1" s="1"/>
  <c r="I90" i="1" s="1"/>
  <c r="E130" i="1"/>
  <c r="E186" i="1"/>
  <c r="F186" i="1" s="1"/>
  <c r="G186" i="1" s="1"/>
  <c r="K186" i="1" s="1"/>
  <c r="E176" i="1"/>
  <c r="F176" i="1"/>
  <c r="G176" i="1" s="1"/>
  <c r="J176" i="1"/>
  <c r="E56" i="1"/>
  <c r="F56" i="1" s="1"/>
  <c r="G56" i="1" s="1"/>
  <c r="I56" i="1" s="1"/>
  <c r="E128" i="1"/>
  <c r="F128" i="1"/>
  <c r="G128" i="1" s="1"/>
  <c r="I128" i="1" s="1"/>
  <c r="E153" i="1"/>
  <c r="E80" i="2" s="1"/>
  <c r="E29" i="1"/>
  <c r="E38" i="1"/>
  <c r="E148" i="2" s="1"/>
  <c r="E49" i="1"/>
  <c r="E57" i="1"/>
  <c r="E62" i="1"/>
  <c r="E172" i="2" s="1"/>
  <c r="E69" i="1"/>
  <c r="F69" i="1" s="1"/>
  <c r="G69" i="1" s="1"/>
  <c r="I69" i="1" s="1"/>
  <c r="E77" i="1"/>
  <c r="F77" i="1" s="1"/>
  <c r="G77" i="1" s="1"/>
  <c r="I77" i="1" s="1"/>
  <c r="E87" i="1"/>
  <c r="E244" i="1"/>
  <c r="F244" i="1" s="1"/>
  <c r="G244" i="1" s="1"/>
  <c r="K244" i="1" s="1"/>
  <c r="E195" i="1"/>
  <c r="F195" i="1" s="1"/>
  <c r="G195" i="1" s="1"/>
  <c r="K195" i="1" s="1"/>
  <c r="E204" i="1"/>
  <c r="F204" i="1" s="1"/>
  <c r="G204" i="1" s="1"/>
  <c r="K204" i="1" s="1"/>
  <c r="E212" i="1"/>
  <c r="F212" i="1" s="1"/>
  <c r="G212" i="1" s="1"/>
  <c r="K212" i="1" s="1"/>
  <c r="E223" i="1"/>
  <c r="F223" i="1"/>
  <c r="G223" i="1" s="1"/>
  <c r="K223" i="1" s="1"/>
  <c r="E141" i="1"/>
  <c r="F141" i="1" s="1"/>
  <c r="G141" i="1"/>
  <c r="I141" i="1" s="1"/>
  <c r="E94" i="1"/>
  <c r="E30" i="2" s="1"/>
  <c r="E103" i="1"/>
  <c r="F103" i="1" s="1"/>
  <c r="G103" i="1" s="1"/>
  <c r="I103" i="1" s="1"/>
  <c r="E111" i="1"/>
  <c r="F111" i="1" s="1"/>
  <c r="G111" i="1" s="1"/>
  <c r="I111" i="1" s="1"/>
  <c r="E119" i="1"/>
  <c r="F119" i="1" s="1"/>
  <c r="G119" i="1" s="1"/>
  <c r="I119" i="1" s="1"/>
  <c r="E140" i="1"/>
  <c r="E71" i="2" s="1"/>
  <c r="E81" i="1"/>
  <c r="E168" i="1"/>
  <c r="F168" i="1" s="1"/>
  <c r="G168" i="1" s="1"/>
  <c r="I168" i="1" s="1"/>
  <c r="E179" i="1"/>
  <c r="E102" i="2" s="1"/>
  <c r="E25" i="1"/>
  <c r="E143" i="1"/>
  <c r="F143" i="1"/>
  <c r="G143" i="1" s="1"/>
  <c r="I143" i="1" s="1"/>
  <c r="E187" i="1"/>
  <c r="F187" i="1"/>
  <c r="G187" i="1" s="1"/>
  <c r="K187" i="1" s="1"/>
  <c r="E23" i="1"/>
  <c r="E129" i="1"/>
  <c r="F129" i="1" s="1"/>
  <c r="G129" i="1"/>
  <c r="I129" i="1" s="1"/>
  <c r="E75" i="1"/>
  <c r="F75" i="1" s="1"/>
  <c r="G75" i="1" s="1"/>
  <c r="J75" i="1" s="1"/>
  <c r="E21" i="1"/>
  <c r="E131" i="2" s="1"/>
  <c r="E30" i="1"/>
  <c r="E40" i="1"/>
  <c r="F40" i="1" s="1"/>
  <c r="G40" i="1" s="1"/>
  <c r="H40" i="1" s="1"/>
  <c r="E44" i="1"/>
  <c r="E50" i="1"/>
  <c r="E160" i="2" s="1"/>
  <c r="E58" i="1"/>
  <c r="E168" i="2" s="1"/>
  <c r="E71" i="1"/>
  <c r="F71" i="1" s="1"/>
  <c r="G71" i="1" s="1"/>
  <c r="J71" i="1" s="1"/>
  <c r="E88" i="1"/>
  <c r="F88" i="1" s="1"/>
  <c r="G88" i="1" s="1"/>
  <c r="I88" i="1" s="1"/>
  <c r="E91" i="1"/>
  <c r="F91" i="1"/>
  <c r="G91" i="1" s="1"/>
  <c r="I91" i="1" s="1"/>
  <c r="E252" i="1"/>
  <c r="F252" i="1"/>
  <c r="G252" i="1" s="1"/>
  <c r="K252" i="1" s="1"/>
  <c r="E39" i="1"/>
  <c r="F39" i="1" s="1"/>
  <c r="G39" i="1" s="1"/>
  <c r="H39" i="1" s="1"/>
  <c r="E84" i="1"/>
  <c r="F84" i="1" s="1"/>
  <c r="G84" i="1" s="1"/>
  <c r="I84" i="1" s="1"/>
  <c r="E74" i="1"/>
  <c r="E11" i="2" s="1"/>
  <c r="E32" i="1"/>
  <c r="F32" i="1" s="1"/>
  <c r="G32" i="1" s="1"/>
  <c r="H32" i="1" s="1"/>
  <c r="E41" i="1"/>
  <c r="E45" i="1"/>
  <c r="E53" i="1"/>
  <c r="E163" i="2" s="1"/>
  <c r="E65" i="1"/>
  <c r="F65" i="1" s="1"/>
  <c r="G65" i="1" s="1"/>
  <c r="I65" i="1" s="1"/>
  <c r="E76" i="1"/>
  <c r="F76" i="1" s="1"/>
  <c r="G76" i="1" s="1"/>
  <c r="I76" i="1" s="1"/>
  <c r="E102" i="1"/>
  <c r="F102" i="1" s="1"/>
  <c r="G102" i="1" s="1"/>
  <c r="I102" i="1" s="1"/>
  <c r="E245" i="1"/>
  <c r="F245" i="1" s="1"/>
  <c r="G245" i="1" s="1"/>
  <c r="K245" i="1" s="1"/>
  <c r="E235" i="1"/>
  <c r="F235" i="1" s="1"/>
  <c r="G235" i="1" s="1"/>
  <c r="J235" i="1" s="1"/>
  <c r="E193" i="1"/>
  <c r="E201" i="2" s="1"/>
  <c r="E202" i="1"/>
  <c r="F202" i="1" s="1"/>
  <c r="G202" i="1" s="1"/>
  <c r="K202" i="1" s="1"/>
  <c r="E210" i="1"/>
  <c r="E215" i="1"/>
  <c r="F215" i="1" s="1"/>
  <c r="G215" i="1" s="1"/>
  <c r="K215" i="1" s="1"/>
  <c r="E229" i="1"/>
  <c r="F229" i="1" s="1"/>
  <c r="G229" i="1" s="1"/>
  <c r="K229" i="1" s="1"/>
  <c r="E73" i="1"/>
  <c r="F73" i="1" s="1"/>
  <c r="G73" i="1" s="1"/>
  <c r="J73" i="1" s="1"/>
  <c r="E183" i="1"/>
  <c r="E194" i="2" s="1"/>
  <c r="E138" i="1"/>
  <c r="F138" i="1" s="1"/>
  <c r="G138" i="1" s="1"/>
  <c r="I138" i="1" s="1"/>
  <c r="E146" i="1"/>
  <c r="F146" i="1" s="1"/>
  <c r="G146" i="1" s="1"/>
  <c r="I146" i="1" s="1"/>
  <c r="E160" i="1"/>
  <c r="F160" i="1" s="1"/>
  <c r="G160" i="1" s="1"/>
  <c r="I160" i="1" s="1"/>
  <c r="E170" i="1"/>
  <c r="F170" i="1" s="1"/>
  <c r="G170" i="1" s="1"/>
  <c r="I170" i="1" s="1"/>
  <c r="E22" i="1"/>
  <c r="E36" i="1"/>
  <c r="E146" i="2" s="1"/>
  <c r="E86" i="1"/>
  <c r="F86" i="1" s="1"/>
  <c r="G86" i="1" s="1"/>
  <c r="I86" i="1" s="1"/>
  <c r="E89" i="1"/>
  <c r="E13" i="2"/>
  <c r="E83" i="2"/>
  <c r="E94" i="2"/>
  <c r="E109" i="2"/>
  <c r="E247" i="1"/>
  <c r="F247" i="1" s="1"/>
  <c r="G247" i="1" s="1"/>
  <c r="K247" i="1" s="1"/>
  <c r="E251" i="1"/>
  <c r="F251" i="1" s="1"/>
  <c r="G251" i="1" s="1"/>
  <c r="K251" i="1" s="1"/>
  <c r="E75" i="2"/>
  <c r="E105" i="2"/>
  <c r="E249" i="1"/>
  <c r="F249" i="1" s="1"/>
  <c r="G249" i="1" s="1"/>
  <c r="K249" i="1" s="1"/>
  <c r="E253" i="1"/>
  <c r="F253" i="1" s="1"/>
  <c r="G253" i="1" s="1"/>
  <c r="K253" i="1" s="1"/>
  <c r="E255" i="1"/>
  <c r="F255" i="1"/>
  <c r="G255" i="1" s="1"/>
  <c r="K255" i="1" s="1"/>
  <c r="E250" i="1"/>
  <c r="F250" i="1" s="1"/>
  <c r="G250" i="1" s="1"/>
  <c r="K250" i="1" s="1"/>
  <c r="E254" i="1"/>
  <c r="F254" i="1"/>
  <c r="G254" i="1" s="1"/>
  <c r="K254" i="1" s="1"/>
  <c r="E142" i="2"/>
  <c r="F23" i="1"/>
  <c r="G23" i="1" s="1"/>
  <c r="H23" i="1" s="1"/>
  <c r="E133" i="2"/>
  <c r="F37" i="1"/>
  <c r="G37" i="1" s="1"/>
  <c r="H37" i="1" s="1"/>
  <c r="E147" i="2"/>
  <c r="E188" i="2"/>
  <c r="E203" i="2"/>
  <c r="F50" i="1"/>
  <c r="G50" i="1" s="1"/>
  <c r="I50" i="1" s="1"/>
  <c r="F29" i="1"/>
  <c r="G29" i="1" s="1"/>
  <c r="H29" i="1" s="1"/>
  <c r="E139" i="2"/>
  <c r="F33" i="1"/>
  <c r="G33" i="1"/>
  <c r="H33" i="1" s="1"/>
  <c r="E143" i="2"/>
  <c r="F93" i="1"/>
  <c r="G93" i="1" s="1"/>
  <c r="I93" i="1" s="1"/>
  <c r="E29" i="2"/>
  <c r="F28" i="1"/>
  <c r="G28" i="1" s="1"/>
  <c r="H28" i="1" s="1"/>
  <c r="E138" i="2"/>
  <c r="E46" i="2"/>
  <c r="E69" i="2"/>
  <c r="E76" i="2"/>
  <c r="E27" i="2"/>
  <c r="E208" i="2"/>
  <c r="F41" i="1"/>
  <c r="G41" i="1" s="1"/>
  <c r="H41" i="1" s="1"/>
  <c r="E151" i="2"/>
  <c r="F49" i="1"/>
  <c r="G49" i="1"/>
  <c r="I49" i="1" s="1"/>
  <c r="E159" i="2"/>
  <c r="F130" i="1"/>
  <c r="G130" i="1" s="1"/>
  <c r="I130" i="1" s="1"/>
  <c r="E184" i="2"/>
  <c r="E63" i="2"/>
  <c r="F89" i="1"/>
  <c r="G89" i="1" s="1"/>
  <c r="I89" i="1" s="1"/>
  <c r="E25" i="2"/>
  <c r="F44" i="1"/>
  <c r="G44" i="1" s="1"/>
  <c r="H44" i="1" s="1"/>
  <c r="E154" i="2"/>
  <c r="F87" i="1"/>
  <c r="G87" i="1" s="1"/>
  <c r="I87" i="1" s="1"/>
  <c r="E23" i="2"/>
  <c r="E54" i="2"/>
  <c r="E62" i="2"/>
  <c r="E180" i="2"/>
  <c r="E21" i="2"/>
  <c r="F36" i="1"/>
  <c r="G36" i="1" s="1"/>
  <c r="H36" i="1" s="1"/>
  <c r="F25" i="1"/>
  <c r="G25" i="1" s="1"/>
  <c r="H25" i="1" s="1"/>
  <c r="E135" i="2"/>
  <c r="F231" i="1"/>
  <c r="G231" i="1" s="1"/>
  <c r="I231" i="1" s="1"/>
  <c r="E218" i="2"/>
  <c r="E166" i="2"/>
  <c r="E26" i="2"/>
  <c r="E175" i="2"/>
  <c r="E182" i="2"/>
  <c r="F22" i="1"/>
  <c r="G22" i="1" s="1"/>
  <c r="H22" i="1" s="1"/>
  <c r="E132" i="2"/>
  <c r="F30" i="1"/>
  <c r="G30" i="1" s="1"/>
  <c r="H30" i="1" s="1"/>
  <c r="E140" i="2"/>
  <c r="E156" i="2"/>
  <c r="E127" i="2"/>
  <c r="F210" i="1"/>
  <c r="G210" i="1" s="1"/>
  <c r="K210" i="1" s="1"/>
  <c r="E213" i="2"/>
  <c r="F53" i="1"/>
  <c r="G53" i="1" s="1"/>
  <c r="I53" i="1" s="1"/>
  <c r="F21" i="1"/>
  <c r="G21" i="1" s="1"/>
  <c r="H21" i="1" s="1"/>
  <c r="F62" i="1"/>
  <c r="G62" i="1" s="1"/>
  <c r="I62" i="1" s="1"/>
  <c r="F139" i="1"/>
  <c r="G139" i="1"/>
  <c r="I139" i="1" s="1"/>
  <c r="E70" i="2"/>
  <c r="E214" i="2"/>
  <c r="E171" i="2"/>
  <c r="E100" i="2"/>
  <c r="F45" i="1"/>
  <c r="G45" i="1"/>
  <c r="H45" i="1" s="1"/>
  <c r="E155" i="2"/>
  <c r="E24" i="2"/>
  <c r="F81" i="1"/>
  <c r="G81" i="1"/>
  <c r="I81" i="1" s="1"/>
  <c r="E18" i="2"/>
  <c r="F57" i="1"/>
  <c r="G57" i="1" s="1"/>
  <c r="I57" i="1" s="1"/>
  <c r="E167" i="2"/>
  <c r="E196" i="2"/>
  <c r="F203" i="1"/>
  <c r="G203" i="1" s="1"/>
  <c r="K203" i="1" s="1"/>
  <c r="E110" i="2"/>
  <c r="E87" i="2"/>
  <c r="E104" i="2"/>
  <c r="E118" i="2"/>
  <c r="E61" i="2"/>
  <c r="F15" i="1" l="1"/>
  <c r="E164" i="2"/>
  <c r="E45" i="2"/>
  <c r="E150" i="2"/>
  <c r="F74" i="1"/>
  <c r="G74" i="1" s="1"/>
  <c r="J74" i="1" s="1"/>
  <c r="E115" i="2"/>
  <c r="E137" i="2"/>
  <c r="E158" i="2"/>
  <c r="E220" i="2"/>
  <c r="E111" i="2"/>
  <c r="F125" i="1"/>
  <c r="G125" i="1" s="1"/>
  <c r="I125" i="1" s="1"/>
  <c r="E121" i="2"/>
  <c r="E159" i="1"/>
  <c r="E35" i="2"/>
  <c r="E191" i="2"/>
  <c r="E95" i="2"/>
  <c r="E149" i="2"/>
  <c r="E176" i="2"/>
  <c r="E185" i="2"/>
  <c r="E202" i="2"/>
  <c r="F140" i="1"/>
  <c r="G140" i="1" s="1"/>
  <c r="I140" i="1" s="1"/>
  <c r="E192" i="2"/>
  <c r="E106" i="2"/>
  <c r="E49" i="2"/>
  <c r="E98" i="2"/>
  <c r="E257" i="1"/>
  <c r="F257" i="1" s="1"/>
  <c r="G257" i="1" s="1"/>
  <c r="K257" i="1" s="1"/>
  <c r="E14" i="2"/>
  <c r="F38" i="1"/>
  <c r="G38" i="1" s="1"/>
  <c r="H38" i="1" s="1"/>
  <c r="E152" i="2"/>
  <c r="E187" i="2"/>
  <c r="F234" i="1"/>
  <c r="G234" i="1" s="1"/>
  <c r="K234" i="1" s="1"/>
  <c r="E130" i="2"/>
  <c r="F79" i="1"/>
  <c r="G79" i="1" s="1"/>
  <c r="I79" i="1" s="1"/>
  <c r="E113" i="2"/>
  <c r="E104" i="1"/>
  <c r="E134" i="2"/>
  <c r="E129" i="2"/>
  <c r="E34" i="2"/>
  <c r="E128" i="2"/>
  <c r="E178" i="2"/>
  <c r="E123" i="2"/>
  <c r="E37" i="2"/>
  <c r="E38" i="2"/>
  <c r="E93" i="2"/>
  <c r="F58" i="1"/>
  <c r="G58" i="1" s="1"/>
  <c r="I58" i="1" s="1"/>
  <c r="F153" i="1"/>
  <c r="G153" i="1" s="1"/>
  <c r="I153" i="1" s="1"/>
  <c r="E28" i="2"/>
  <c r="E33" i="2"/>
  <c r="F167" i="1"/>
  <c r="G167" i="1" s="1"/>
  <c r="I167" i="1" s="1"/>
  <c r="E161" i="2"/>
  <c r="F193" i="1"/>
  <c r="G193" i="1" s="1"/>
  <c r="K193" i="1" s="1"/>
  <c r="F183" i="1"/>
  <c r="G183" i="1" s="1"/>
  <c r="K183" i="1" s="1"/>
  <c r="F63" i="1"/>
  <c r="G63" i="1" s="1"/>
  <c r="I63" i="1" s="1"/>
  <c r="E173" i="2"/>
  <c r="E179" i="2"/>
  <c r="E12" i="2"/>
  <c r="F179" i="1"/>
  <c r="U179" i="1" s="1"/>
  <c r="F124" i="1"/>
  <c r="G124" i="1" s="1"/>
  <c r="I124" i="1" s="1"/>
  <c r="E59" i="2"/>
  <c r="E22" i="2"/>
  <c r="F94" i="1"/>
  <c r="G94" i="1" s="1"/>
  <c r="I94" i="1" s="1"/>
  <c r="E193" i="2"/>
  <c r="F182" i="1"/>
  <c r="G182" i="1" s="1"/>
  <c r="K182" i="1" s="1"/>
  <c r="F123" i="1"/>
  <c r="G123" i="1" s="1"/>
  <c r="I123" i="1" s="1"/>
  <c r="E58" i="2"/>
  <c r="F216" i="1"/>
  <c r="G216" i="1" s="1"/>
  <c r="K216" i="1" s="1"/>
  <c r="E114" i="2"/>
  <c r="F207" i="1"/>
  <c r="G207" i="1" s="1"/>
  <c r="K207" i="1" s="1"/>
  <c r="E210" i="2"/>
  <c r="E217" i="2"/>
  <c r="E53" i="2"/>
  <c r="F106" i="1"/>
  <c r="G106" i="1" s="1"/>
  <c r="I106" i="1" s="1"/>
  <c r="E41" i="2"/>
  <c r="F225" i="1"/>
  <c r="G225" i="1" s="1"/>
  <c r="K225" i="1" s="1"/>
  <c r="E120" i="2"/>
  <c r="E145" i="2"/>
  <c r="E85" i="2"/>
  <c r="E198" i="2"/>
  <c r="F233" i="1"/>
  <c r="G233" i="1" s="1"/>
  <c r="K233" i="1" s="1"/>
  <c r="F206" i="1"/>
  <c r="G206" i="1" s="1"/>
  <c r="K206" i="1" s="1"/>
  <c r="F109" i="1"/>
  <c r="G109" i="1" s="1"/>
  <c r="I109" i="1" s="1"/>
  <c r="E66" i="2"/>
  <c r="F224" i="1"/>
  <c r="G224" i="1" s="1"/>
  <c r="K224" i="1" s="1"/>
  <c r="F151" i="1"/>
  <c r="G151" i="1" s="1"/>
  <c r="I151" i="1" s="1"/>
  <c r="E31" i="2"/>
  <c r="F120" i="1"/>
  <c r="G120" i="1" s="1"/>
  <c r="I120" i="1" s="1"/>
  <c r="E157" i="2"/>
  <c r="E73" i="2"/>
  <c r="F214" i="1"/>
  <c r="G214" i="1" s="1"/>
  <c r="K214" i="1" s="1"/>
  <c r="E52" i="2"/>
  <c r="E205" i="2"/>
  <c r="E197" i="2"/>
  <c r="E181" i="2"/>
  <c r="F213" i="1"/>
  <c r="G213" i="1" s="1"/>
  <c r="F232" i="1"/>
  <c r="G232" i="1" s="1"/>
  <c r="K232" i="1" s="1"/>
  <c r="C11" i="1"/>
  <c r="C12" i="1"/>
  <c r="O262" i="1" l="1"/>
  <c r="O261" i="1"/>
  <c r="O260" i="1"/>
  <c r="O259" i="1"/>
  <c r="E86" i="2"/>
  <c r="F159" i="1"/>
  <c r="G159" i="1" s="1"/>
  <c r="I159" i="1" s="1"/>
  <c r="F104" i="1"/>
  <c r="G104" i="1" s="1"/>
  <c r="I104" i="1" s="1"/>
  <c r="E39" i="2"/>
  <c r="C16" i="1"/>
  <c r="D18" i="1" s="1"/>
  <c r="O258" i="1"/>
  <c r="O201" i="1"/>
  <c r="O187" i="1"/>
  <c r="O147" i="1"/>
  <c r="O199" i="1"/>
  <c r="O165" i="1"/>
  <c r="O127" i="1"/>
  <c r="O246" i="1"/>
  <c r="O240" i="1"/>
  <c r="O251" i="1"/>
  <c r="O208" i="1"/>
  <c r="O214" i="1"/>
  <c r="O174" i="1"/>
  <c r="O209" i="1"/>
  <c r="O146" i="1"/>
  <c r="O135" i="1"/>
  <c r="O229" i="1"/>
  <c r="O253" i="1"/>
  <c r="O131" i="1"/>
  <c r="O133" i="1"/>
  <c r="O256" i="1"/>
  <c r="O234" i="1"/>
  <c r="O156" i="1"/>
  <c r="O186" i="1"/>
  <c r="O232" i="1"/>
  <c r="O188" i="1"/>
  <c r="O129" i="1"/>
  <c r="O185" i="1"/>
  <c r="O143" i="1"/>
  <c r="O204" i="1"/>
  <c r="O248" i="1"/>
  <c r="O231" i="1"/>
  <c r="O203" i="1"/>
  <c r="O222" i="1"/>
  <c r="O197" i="1"/>
  <c r="O225" i="1"/>
  <c r="O223" i="1"/>
  <c r="O145" i="1"/>
  <c r="O220" i="1"/>
  <c r="O244" i="1"/>
  <c r="O207" i="1"/>
  <c r="O217" i="1"/>
  <c r="O132" i="1"/>
  <c r="O171" i="1"/>
  <c r="O202" i="1"/>
  <c r="O237" i="1"/>
  <c r="O167" i="1"/>
  <c r="O239" i="1"/>
  <c r="O182" i="1"/>
  <c r="O162" i="1"/>
  <c r="O206" i="1"/>
  <c r="O247" i="1"/>
  <c r="O205" i="1"/>
  <c r="O224" i="1"/>
  <c r="O249" i="1"/>
  <c r="O245" i="1"/>
  <c r="O134" i="1"/>
  <c r="O230" i="1"/>
  <c r="O190" i="1"/>
  <c r="O221" i="1"/>
  <c r="O218" i="1"/>
  <c r="O194" i="1"/>
  <c r="O238" i="1"/>
  <c r="O149" i="1"/>
  <c r="O255" i="1"/>
  <c r="O183" i="1"/>
  <c r="O211" i="1"/>
  <c r="O137" i="1"/>
  <c r="O179" i="1"/>
  <c r="O125" i="1"/>
  <c r="O160" i="1"/>
  <c r="O180" i="1"/>
  <c r="C15" i="1"/>
  <c r="O196" i="1"/>
  <c r="O170" i="1"/>
  <c r="O141" i="1"/>
  <c r="O163" i="1"/>
  <c r="O128" i="1"/>
  <c r="O169" i="1"/>
  <c r="O236" i="1"/>
  <c r="O215" i="1"/>
  <c r="O177" i="1"/>
  <c r="O178" i="1"/>
  <c r="O257" i="1"/>
  <c r="O151" i="1"/>
  <c r="O242" i="1"/>
  <c r="O226" i="1"/>
  <c r="O153" i="1"/>
  <c r="O200" i="1"/>
  <c r="O250" i="1"/>
  <c r="O130" i="1"/>
  <c r="O161" i="1"/>
  <c r="O254" i="1"/>
  <c r="O152" i="1"/>
  <c r="O235" i="1"/>
  <c r="O168" i="1"/>
  <c r="O166" i="1"/>
  <c r="O233" i="1"/>
  <c r="O184" i="1"/>
  <c r="O150" i="1"/>
  <c r="O159" i="1"/>
  <c r="O191" i="1"/>
  <c r="O140" i="1"/>
  <c r="O227" i="1"/>
  <c r="O213" i="1"/>
  <c r="O216" i="1"/>
  <c r="O154" i="1"/>
  <c r="O212" i="1"/>
  <c r="O193" i="1"/>
  <c r="O198" i="1"/>
  <c r="O195" i="1"/>
  <c r="O241" i="1"/>
  <c r="O158" i="1"/>
  <c r="O164" i="1"/>
  <c r="O189" i="1"/>
  <c r="O144" i="1"/>
  <c r="O148" i="1"/>
  <c r="O175" i="1"/>
  <c r="O181" i="1"/>
  <c r="O173" i="1"/>
  <c r="O176" i="1"/>
  <c r="O219" i="1"/>
  <c r="O126" i="1"/>
  <c r="O172" i="1"/>
  <c r="O228" i="1"/>
  <c r="O155" i="1"/>
  <c r="O139" i="1"/>
  <c r="O157" i="1"/>
  <c r="O192" i="1"/>
  <c r="O142" i="1"/>
  <c r="O136" i="1"/>
  <c r="O210" i="1"/>
  <c r="O243" i="1"/>
  <c r="O252" i="1"/>
  <c r="O138" i="1"/>
  <c r="K21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<sst xmlns="http://schemas.openxmlformats.org/spreadsheetml/2006/main" count="2172" uniqueCount="845">
  <si>
    <t>JAVSO..47..105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</si>
  <si>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</si>
  <si>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</si>
  <si>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</si>
  <si>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</si>
  <si>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</si>
  <si>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</si>
  <si>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</si>
  <si>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</si>
  <si>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</si>
  <si>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</si>
  <si>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</si>
  <si>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</si>
  <si>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</si>
  <si>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</si>
  <si>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</si>
  <si>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</si>
  <si>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</si>
  <si>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</si>
  <si>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</si>
  <si>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</si>
  <si>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</si>
  <si>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</si>
  <si>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</si>
  <si>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</si>
  <si>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</si>
  <si>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</si>
  <si>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</si>
  <si>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</si>
  <si>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</si>
  <si>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EW</t>
  </si>
  <si>
    <t>II</t>
  </si>
  <si>
    <t>BBSAG Bull.1</t>
  </si>
  <si>
    <t>BBSAG Bull.2</t>
  </si>
  <si>
    <t>BBSAG Bull.6</t>
  </si>
  <si>
    <t>BBSAG Bull.7</t>
  </si>
  <si>
    <t>BBSAG Bull.8</t>
  </si>
  <si>
    <t>BBSAG Bull.9</t>
  </si>
  <si>
    <t>BBSAG Bull.13</t>
  </si>
  <si>
    <t>BBSAG Bull.15</t>
  </si>
  <si>
    <t>BBSAG Bull.18</t>
  </si>
  <si>
    <t>BBSAG Bull.19</t>
  </si>
  <si>
    <t>BBSAG Bull.21</t>
  </si>
  <si>
    <t>BBSAG Bull.22</t>
  </si>
  <si>
    <t>BBSAG 22</t>
  </si>
  <si>
    <t>BBSAG Bull.26</t>
  </si>
  <si>
    <t>BBSAG Bull.27</t>
  </si>
  <si>
    <t>BBSAG Bull.31</t>
  </si>
  <si>
    <t>BBSAG Bull.32</t>
  </si>
  <si>
    <t>BBSAG Bull.33</t>
  </si>
  <si>
    <t>BBSAG Bull.35</t>
  </si>
  <si>
    <t>BBSAG Bull.36</t>
  </si>
  <si>
    <t>BBSAG Bull.42</t>
  </si>
  <si>
    <t>BBSAG Bull.43</t>
  </si>
  <si>
    <t>BBSAG Bull.46</t>
  </si>
  <si>
    <t>BBSAG Bull.47</t>
  </si>
  <si>
    <t>BBSAG Bull.52</t>
  </si>
  <si>
    <t>BBSAG Bull.59</t>
  </si>
  <si>
    <t>BBSAG Bull.60</t>
  </si>
  <si>
    <t>BBSAG Bull.65</t>
  </si>
  <si>
    <t>BBSAG Bull.66</t>
  </si>
  <si>
    <t>BBSAG Bull.70</t>
  </si>
  <si>
    <t>BBSAG Bull.71</t>
  </si>
  <si>
    <t>BBSAG Bull.76</t>
  </si>
  <si>
    <t>BBSAG Bull.88</t>
  </si>
  <si>
    <t>BBSAG Bull.87</t>
  </si>
  <si>
    <t>BBSAG Bull.91</t>
  </si>
  <si>
    <t>BBSAG Bull.94</t>
  </si>
  <si>
    <t>BBSAG Bull.97</t>
  </si>
  <si>
    <t>BBSAG Bull.101</t>
  </si>
  <si>
    <t>BBSAG Bull.103</t>
  </si>
  <si>
    <t>BBSAG Bull.104</t>
  </si>
  <si>
    <t>BBSAG Bull.106</t>
  </si>
  <si>
    <t>BBSAG Bull.109</t>
  </si>
  <si>
    <t>BBSAG Bull.111</t>
  </si>
  <si>
    <t>IBVS 4562</t>
  </si>
  <si>
    <t>I</t>
  </si>
  <si>
    <t>BAV-M 102</t>
  </si>
  <si>
    <t>BBSAG Bull.115</t>
  </si>
  <si>
    <t>BBSAG Bull.117</t>
  </si>
  <si>
    <t>IBVS 5296</t>
  </si>
  <si>
    <t>IBVS 5224</t>
  </si>
  <si>
    <t>IBVS 5484</t>
  </si>
  <si>
    <t>IBVS 0445</t>
  </si>
  <si>
    <t>IBVS 0828</t>
  </si>
  <si>
    <t># of data points:</t>
  </si>
  <si>
    <t>WY Hya / GSC 00195-01581</t>
  </si>
  <si>
    <t>My time zone &gt;&gt;&gt;&gt;&gt;</t>
  </si>
  <si>
    <t>(PST=8, PDT=MDT=7, MDT=CST=6, etc.)</t>
  </si>
  <si>
    <t>JD today</t>
  </si>
  <si>
    <t>New Cycle</t>
  </si>
  <si>
    <t>IBVS 5672</t>
  </si>
  <si>
    <t>IBVS 5741</t>
  </si>
  <si>
    <t>IBVS 5843</t>
  </si>
  <si>
    <t>IBVS 5871</t>
  </si>
  <si>
    <t>Add cycle</t>
  </si>
  <si>
    <t>Old Cycle</t>
  </si>
  <si>
    <t>Start of linear fit &gt;&gt;&gt;&gt;&gt;&gt;&gt;&gt;&gt;&gt;&gt;&gt;&gt;&gt;&gt;&gt;&gt;&gt;&gt;&gt;&gt;</t>
  </si>
  <si>
    <t>IBVS 5959</t>
  </si>
  <si>
    <t>IBVS 5992</t>
  </si>
  <si>
    <t>JAVSO..38...85</t>
  </si>
  <si>
    <t>JAVSO..39...94</t>
  </si>
  <si>
    <t>JAVSO..36..186</t>
  </si>
  <si>
    <t>JAVSO..37...44</t>
  </si>
  <si>
    <t>JAVSO..38..183</t>
  </si>
  <si>
    <t>JAVSO..39..177</t>
  </si>
  <si>
    <t>2013JAVSO..41..122</t>
  </si>
  <si>
    <t>IBVS 6048</t>
  </si>
  <si>
    <t>2013JAVSO..41..328</t>
  </si>
  <si>
    <t>JAVSO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</si>
  <si>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</si>
  <si>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</si>
  <si>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</si>
  <si>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</si>
  <si>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</si>
  <si>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</si>
  <si>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</si>
  <si>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</si>
  <si>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</si>
  <si>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</si>
  <si>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</si>
  <si>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</si>
  <si>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</si>
  <si>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</si>
  <si>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2425644.376 </t>
  </si>
  <si>
    <t> 01.02.1929 21:01 </t>
  </si>
  <si>
    <t> -0.012 </t>
  </si>
  <si>
    <t>P </t>
  </si>
  <si>
    <t> A.Jensch </t>
  </si>
  <si>
    <t> AN 252.400 </t>
  </si>
  <si>
    <t>2426089.353 </t>
  </si>
  <si>
    <t> 22.04.1930 20:28 </t>
  </si>
  <si>
    <t> -0.033 </t>
  </si>
  <si>
    <t>2426362.564 </t>
  </si>
  <si>
    <t> 21.01.1931 01:32 </t>
  </si>
  <si>
    <t> 0.021 </t>
  </si>
  <si>
    <t>2426715.509 </t>
  </si>
  <si>
    <t> 09.01.1932 00:12 </t>
  </si>
  <si>
    <t> -0.025 </t>
  </si>
  <si>
    <t>2426743.449 </t>
  </si>
  <si>
    <t> 05.02.1932 22:46 </t>
  </si>
  <si>
    <t> -0.009 </t>
  </si>
  <si>
    <t>2426771.373 </t>
  </si>
  <si>
    <t> 04.03.1932 20:57 </t>
  </si>
  <si>
    <t>2426987.619 </t>
  </si>
  <si>
    <t> 07.10.1932 02:51 </t>
  </si>
  <si>
    <t> 0.003 </t>
  </si>
  <si>
    <t>2427062.444 </t>
  </si>
  <si>
    <t> 20.12.1932 22:39 </t>
  </si>
  <si>
    <t> 0.005 </t>
  </si>
  <si>
    <t>2427157.337 </t>
  </si>
  <si>
    <t> 25.03.1933 20:05 </t>
  </si>
  <si>
    <t> 0.027 </t>
  </si>
  <si>
    <t>2427158.372 </t>
  </si>
  <si>
    <t> 26.03.1933 20:55 </t>
  </si>
  <si>
    <t>2427158.395 </t>
  </si>
  <si>
    <t> 26.03.1933 21:28 </t>
  </si>
  <si>
    <t> 0.011 </t>
  </si>
  <si>
    <t>2427483.430 </t>
  </si>
  <si>
    <t> 14.02.1934 22:19 </t>
  </si>
  <si>
    <t> -0.021 </t>
  </si>
  <si>
    <t>2427501.360 </t>
  </si>
  <si>
    <t> 04.03.1934 20:38 </t>
  </si>
  <si>
    <t> 0.009 </t>
  </si>
  <si>
    <t>V </t>
  </si>
  <si>
    <t>2427502.428 </t>
  </si>
  <si>
    <t> 05.03.1934 22:16 </t>
  </si>
  <si>
    <t>2427505.292 </t>
  </si>
  <si>
    <t> 08.03.1934 19:00 </t>
  </si>
  <si>
    <t>2427513.520 </t>
  </si>
  <si>
    <t> 17.03.1934 00:28 </t>
  </si>
  <si>
    <t>2427516.390 </t>
  </si>
  <si>
    <t> 19.03.1934 21:21 </t>
  </si>
  <si>
    <t>2427516.399 </t>
  </si>
  <si>
    <t> 19.03.1934 21:34 </t>
  </si>
  <si>
    <t> 0.012 </t>
  </si>
  <si>
    <t>2427530.334 </t>
  </si>
  <si>
    <t> 02.04.1934 20:00 </t>
  </si>
  <si>
    <t> -0.015 </t>
  </si>
  <si>
    <t>2427530.355 </t>
  </si>
  <si>
    <t> 02.04.1934 20:31 </t>
  </si>
  <si>
    <t> 0.006 </t>
  </si>
  <si>
    <t>2427531.428 </t>
  </si>
  <si>
    <t> 03.04.1934 22:16 </t>
  </si>
  <si>
    <t>2427535.364 </t>
  </si>
  <si>
    <t> 07.04.1934 20:44 </t>
  </si>
  <si>
    <t>2427536.440 </t>
  </si>
  <si>
    <t> 08.04.1934 22:33 </t>
  </si>
  <si>
    <t>2427545.383 </t>
  </si>
  <si>
    <t> 17.04.1934 21:11 </t>
  </si>
  <si>
    <t> -0.002 </t>
  </si>
  <si>
    <t>2432287.506 </t>
  </si>
  <si>
    <t> 12.04.1947 00:08 </t>
  </si>
  <si>
    <t> 0.010 </t>
  </si>
  <si>
    <t> A.Soloviev </t>
  </si>
  <si>
    <t> PZ 12.270 </t>
  </si>
  <si>
    <t>2435483.389 </t>
  </si>
  <si>
    <t> 10.01.1956 21:20 </t>
  </si>
  <si>
    <t> S.Radu </t>
  </si>
  <si>
    <t> SCA 4.386 </t>
  </si>
  <si>
    <t>2435498.423 </t>
  </si>
  <si>
    <t> 25.01.1956 22:09 </t>
  </si>
  <si>
    <t> -0.004 </t>
  </si>
  <si>
    <t>2435531.358 </t>
  </si>
  <si>
    <t> 27.02.1956 20:35 </t>
  </si>
  <si>
    <t> -0.006 </t>
  </si>
  <si>
    <t>2435534.224 </t>
  </si>
  <si>
    <t> 01.03.1956 17:22 </t>
  </si>
  <si>
    <t>2435539.232 </t>
  </si>
  <si>
    <t> 06.03.1956 17:34 </t>
  </si>
  <si>
    <t> -0.008 </t>
  </si>
  <si>
    <t>2435554.271 </t>
  </si>
  <si>
    <t> 21.03.1956 18:30 </t>
  </si>
  <si>
    <t> -0.005 </t>
  </si>
  <si>
    <t>2435560.348 </t>
  </si>
  <si>
    <t> 27.03.1956 20:21 </t>
  </si>
  <si>
    <t> -0.014 </t>
  </si>
  <si>
    <t>2435561.436 </t>
  </si>
  <si>
    <t> 28.03.1956 22:27 </t>
  </si>
  <si>
    <t> -0.000 </t>
  </si>
  <si>
    <t>2435564.291 </t>
  </si>
  <si>
    <t> 31.03.1956 18:59 </t>
  </si>
  <si>
    <t>2435842.466 </t>
  </si>
  <si>
    <t> 03.01.1957 23:11 </t>
  </si>
  <si>
    <t>2435871.486 </t>
  </si>
  <si>
    <t> 01.02.1957 23:39 </t>
  </si>
  <si>
    <t> 0.019 </t>
  </si>
  <si>
    <t>2435887.580 </t>
  </si>
  <si>
    <t> 18.02.1957 01:55 </t>
  </si>
  <si>
    <t>2435898.313 </t>
  </si>
  <si>
    <t> 28.02.1957 19:30 </t>
  </si>
  <si>
    <t>2435902.268 </t>
  </si>
  <si>
    <t> 04.03.1957 18:25 </t>
  </si>
  <si>
    <t> 0.013 </t>
  </si>
  <si>
    <t>2435908.337 </t>
  </si>
  <si>
    <t> 10.03.1957 20:05 </t>
  </si>
  <si>
    <t>2435909.412 </t>
  </si>
  <si>
    <t> 11.03.1957 21:53 </t>
  </si>
  <si>
    <t>2435912.278 </t>
  </si>
  <si>
    <t> 14.03.1957 18:40 </t>
  </si>
  <si>
    <t> -0.001 </t>
  </si>
  <si>
    <t>2435921.952 </t>
  </si>
  <si>
    <t> 24.03.1957 10:50 </t>
  </si>
  <si>
    <t> 0.007 </t>
  </si>
  <si>
    <t>2435923.379 </t>
  </si>
  <si>
    <t> 25.03.1957 21:05 </t>
  </si>
  <si>
    <t> 0.002 </t>
  </si>
  <si>
    <t>2435926.963 </t>
  </si>
  <si>
    <t> 29.03.1957 11:06 </t>
  </si>
  <si>
    <t>2435928.388 </t>
  </si>
  <si>
    <t> 30.03.1957 21:18 </t>
  </si>
  <si>
    <t>2435931.974 </t>
  </si>
  <si>
    <t> 03.04.1957 11:22 </t>
  </si>
  <si>
    <t>2435933.402 </t>
  </si>
  <si>
    <t> 04.04.1957 21:38 </t>
  </si>
  <si>
    <t> 0.001 </t>
  </si>
  <si>
    <t>2439941.614 </t>
  </si>
  <si>
    <t> 26.03.1968 02:44 </t>
  </si>
  <si>
    <t> 0.008 </t>
  </si>
  <si>
    <t> L.Hazel </t>
  </si>
  <si>
    <t> AVSJ 3.61 </t>
  </si>
  <si>
    <t>2440570.9757 </t>
  </si>
  <si>
    <t> 15.12.1969 11:25 </t>
  </si>
  <si>
    <t> 0.0002 </t>
  </si>
  <si>
    <t>E </t>
  </si>
  <si>
    <t>?</t>
  </si>
  <si>
    <t> R.B.Carr [Lichtkn] </t>
  </si>
  <si>
    <t> GOP 16.21 </t>
  </si>
  <si>
    <t>2440577.7773 </t>
  </si>
  <si>
    <t> 22.12.1969 06:39 </t>
  </si>
  <si>
    <t> -0.0003 </t>
  </si>
  <si>
    <t>2440578.8528 </t>
  </si>
  <si>
    <t> 23.12.1969 08:28 </t>
  </si>
  <si>
    <t> 0.0012 </t>
  </si>
  <si>
    <t>2440612.8627 </t>
  </si>
  <si>
    <t> 26.01.1970 08:42 </t>
  </si>
  <si>
    <t> 0.0008 </t>
  </si>
  <si>
    <t> A.U.Landolt </t>
  </si>
  <si>
    <t>IBVS 830 </t>
  </si>
  <si>
    <t>2440676.587 </t>
  </si>
  <si>
    <t> 31.03.1970 02:05 </t>
  </si>
  <si>
    <t>IBVS 445 </t>
  </si>
  <si>
    <t>2441324.575 </t>
  </si>
  <si>
    <t> 08.01.1972 01:48 </t>
  </si>
  <si>
    <t> K.Locher </t>
  </si>
  <si>
    <t> BBS 1 </t>
  </si>
  <si>
    <t>2441390.448 </t>
  </si>
  <si>
    <t> 13.03.1972 22:45 </t>
  </si>
  <si>
    <t> R.Diethelm </t>
  </si>
  <si>
    <t> BBS 2 </t>
  </si>
  <si>
    <t>2441393.315 </t>
  </si>
  <si>
    <t> 16.03.1972 19:33 </t>
  </si>
  <si>
    <t>2441596.655 </t>
  </si>
  <si>
    <t> 06.10.1972 03:43 </t>
  </si>
  <si>
    <t> 0.000 </t>
  </si>
  <si>
    <t> BBS 6 </t>
  </si>
  <si>
    <t>2441605.673 </t>
  </si>
  <si>
    <t> 15.10.1972 04:09 </t>
  </si>
  <si>
    <t> 0.068 </t>
  </si>
  <si>
    <t>2441664.679 </t>
  </si>
  <si>
    <t> 13.12.1972 04:17 </t>
  </si>
  <si>
    <t> 0.004 </t>
  </si>
  <si>
    <t> BBS 7 </t>
  </si>
  <si>
    <t>2441709.424 </t>
  </si>
  <si>
    <t> 26.01.1973 22:10 </t>
  </si>
  <si>
    <t>2441742.359 </t>
  </si>
  <si>
    <t> 28.02.1973 20:36 </t>
  </si>
  <si>
    <t> BBS 8 </t>
  </si>
  <si>
    <t>2441751.321 </t>
  </si>
  <si>
    <t> 09.03.1973 19:42 </t>
  </si>
  <si>
    <t>2442059.546 </t>
  </si>
  <si>
    <t> 12.01.1974 01:06 </t>
  </si>
  <si>
    <t> -0.007 </t>
  </si>
  <si>
    <t> BBS 13 </t>
  </si>
  <si>
    <t>2442158.349 </t>
  </si>
  <si>
    <t> 20.04.1974 20:22 </t>
  </si>
  <si>
    <t> -0.013 </t>
  </si>
  <si>
    <t> BBS 15 </t>
  </si>
  <si>
    <t>2442158.359 </t>
  </si>
  <si>
    <t> 20.04.1974 20:36 </t>
  </si>
  <si>
    <t>2442375.668 </t>
  </si>
  <si>
    <t> 24.11.1974 04:01 </t>
  </si>
  <si>
    <t> BBS 18 </t>
  </si>
  <si>
    <t>2442390.684 </t>
  </si>
  <si>
    <t> 09.12.1974 04:24 </t>
  </si>
  <si>
    <t> -0.022 </t>
  </si>
  <si>
    <t> BBS 19 </t>
  </si>
  <si>
    <t>2442402.522 </t>
  </si>
  <si>
    <t> 21.12.1974 00:31 </t>
  </si>
  <si>
    <t>2442445.487 </t>
  </si>
  <si>
    <t> 01.02.1975 23:41 </t>
  </si>
  <si>
    <t> BBS 21 </t>
  </si>
  <si>
    <t>2442446.555 </t>
  </si>
  <si>
    <t> 03.02.1975 01:19 </t>
  </si>
  <si>
    <t>2442448.350 </t>
  </si>
  <si>
    <t> 04.02.1975 20:24 </t>
  </si>
  <si>
    <t> H.Peter </t>
  </si>
  <si>
    <t>2442453.367 </t>
  </si>
  <si>
    <t> 09.02.1975 20:48 </t>
  </si>
  <si>
    <t>2442458.376 </t>
  </si>
  <si>
    <t> 14.02.1975 21:01 </t>
  </si>
  <si>
    <t>2442472.330 </t>
  </si>
  <si>
    <t> 28.02.1975 19:55 </t>
  </si>
  <si>
    <t>2442501.326 </t>
  </si>
  <si>
    <t> 29.03.1975 19:49 </t>
  </si>
  <si>
    <t>2442502.400 </t>
  </si>
  <si>
    <t> 30.03.1975 21:36 </t>
  </si>
  <si>
    <t>2442502.409 </t>
  </si>
  <si>
    <t> 30.03.1975 21:48 </t>
  </si>
  <si>
    <t>2442521.372 </t>
  </si>
  <si>
    <t> 18.04.1975 20:55 </t>
  </si>
  <si>
    <t> BBS 22 </t>
  </si>
  <si>
    <t>2442530.332 </t>
  </si>
  <si>
    <t> 27.04.1975 19:58 </t>
  </si>
  <si>
    <t>2442540.356 </t>
  </si>
  <si>
    <t> 07.05.1975 20:32 </t>
  </si>
  <si>
    <t>2442806.362 </t>
  </si>
  <si>
    <t> 28.01.1976 20:41 </t>
  </si>
  <si>
    <t> 0.014 </t>
  </si>
  <si>
    <t> BBS 26 </t>
  </si>
  <si>
    <t>2442812.432 </t>
  </si>
  <si>
    <t> 03.02.1976 22:22 </t>
  </si>
  <si>
    <t>2442827.472 </t>
  </si>
  <si>
    <t> 18.02.1976 23:19 </t>
  </si>
  <si>
    <t>2442835.340 </t>
  </si>
  <si>
    <t> 26.02.1976 20:09 </t>
  </si>
  <si>
    <t>2442839.289 </t>
  </si>
  <si>
    <t> 01.03.1976 18:56 </t>
  </si>
  <si>
    <t> BBS 27 </t>
  </si>
  <si>
    <t>2442840.366 </t>
  </si>
  <si>
    <t> 02.03.1976 20:47 </t>
  </si>
  <si>
    <t>2442845.366 </t>
  </si>
  <si>
    <t> 07.03.1976 20:47 </t>
  </si>
  <si>
    <t>2442859.334 </t>
  </si>
  <si>
    <t> 21.03.1976 20:00 </t>
  </si>
  <si>
    <t>2442864.350 </t>
  </si>
  <si>
    <t> 26.03.1976 20:24 </t>
  </si>
  <si>
    <t>2442869.359 </t>
  </si>
  <si>
    <t> 31.03.1976 20:36 </t>
  </si>
  <si>
    <t>2442869.361 </t>
  </si>
  <si>
    <t> 31.03.1976 20:39 </t>
  </si>
  <si>
    <t>2442874.369 </t>
  </si>
  <si>
    <t> 05.04.1976 20:51 </t>
  </si>
  <si>
    <t>2442874.371 </t>
  </si>
  <si>
    <t> 05.04.1976 20:54 </t>
  </si>
  <si>
    <t>2442898.359 </t>
  </si>
  <si>
    <t> 29.04.1976 20:36 </t>
  </si>
  <si>
    <t>2443091.670 </t>
  </si>
  <si>
    <t> 09.11.1976 04:04 </t>
  </si>
  <si>
    <t> BBS 31 </t>
  </si>
  <si>
    <t>2443188.338 </t>
  </si>
  <si>
    <t> 13.02.1977 20:06 </t>
  </si>
  <si>
    <t> BBS 32 </t>
  </si>
  <si>
    <t>2443203.373 </t>
  </si>
  <si>
    <t> 28.02.1977 20:57 </t>
  </si>
  <si>
    <t>2443203.377 </t>
  </si>
  <si>
    <t> 28.02.1977 21:02 </t>
  </si>
  <si>
    <t>2443213.403 </t>
  </si>
  <si>
    <t> 10.03.1977 21:40 </t>
  </si>
  <si>
    <t> BBS 33 </t>
  </si>
  <si>
    <t>2443463.659 </t>
  </si>
  <si>
    <t> 16.11.1977 03:48 </t>
  </si>
  <si>
    <t> 0.017 </t>
  </si>
  <si>
    <t> BBS 35 </t>
  </si>
  <si>
    <t>2443538.825 </t>
  </si>
  <si>
    <t> 30.01.1978 07:48 </t>
  </si>
  <si>
    <t> G.Samolyk </t>
  </si>
  <si>
    <t> AOEB 7 </t>
  </si>
  <si>
    <t>2443542.410 </t>
  </si>
  <si>
    <t> 02.02.1978 21:50 </t>
  </si>
  <si>
    <t> BBS 36 </t>
  </si>
  <si>
    <t>2443929.411 </t>
  </si>
  <si>
    <t> 24.02.1979 21:51 </t>
  </si>
  <si>
    <t> BBS 42 </t>
  </si>
  <si>
    <t>2443957.332 </t>
  </si>
  <si>
    <t> 24.03.1979 19:58 </t>
  </si>
  <si>
    <t>2443982.385 </t>
  </si>
  <si>
    <t> 18.04.1979 21:14 </t>
  </si>
  <si>
    <t> BBS 43 </t>
  </si>
  <si>
    <t>2443986.678 </t>
  </si>
  <si>
    <t> 23.04.1979 04:16 </t>
  </si>
  <si>
    <t>2444282.390 </t>
  </si>
  <si>
    <t> 12.02.1980 21:21 </t>
  </si>
  <si>
    <t> BBS 46 </t>
  </si>
  <si>
    <t>2444334.658 </t>
  </si>
  <si>
    <t> 05.04.1980 03:47 </t>
  </si>
  <si>
    <t>2444340.393 </t>
  </si>
  <si>
    <t> 10.04.1980 21:25 </t>
  </si>
  <si>
    <t> BBS 47 </t>
  </si>
  <si>
    <t>2444354.355 </t>
  </si>
  <si>
    <t> 24.04.1980 20:31 </t>
  </si>
  <si>
    <t>2444595.648 </t>
  </si>
  <si>
    <t> 22.12.1980 03:33 </t>
  </si>
  <si>
    <t> BBS 52 </t>
  </si>
  <si>
    <t>2444602.465 </t>
  </si>
  <si>
    <t> 28.12.1980 23:09 </t>
  </si>
  <si>
    <t> 0.015 </t>
  </si>
  <si>
    <t>2444608.888 </t>
  </si>
  <si>
    <t> 04.01.1981 09:18 </t>
  </si>
  <si>
    <t>2445013.431 </t>
  </si>
  <si>
    <t> 12.02.1982 22:20 </t>
  </si>
  <si>
    <t> BBS 59 </t>
  </si>
  <si>
    <t>2445018.452 </t>
  </si>
  <si>
    <t> 17.02.1982 22:50 </t>
  </si>
  <si>
    <t>2445022.389 </t>
  </si>
  <si>
    <t> 21.02.1982 21:20 </t>
  </si>
  <si>
    <t>2445026.691 </t>
  </si>
  <si>
    <t> 26.02.1982 04:35 </t>
  </si>
  <si>
    <t>2445070.365 </t>
  </si>
  <si>
    <t> 10.04.1982 20:45 </t>
  </si>
  <si>
    <t> BBS 60 </t>
  </si>
  <si>
    <t>2445352.823 </t>
  </si>
  <si>
    <t> 18.01.1983 07:45 </t>
  </si>
  <si>
    <t>2445385.411 </t>
  </si>
  <si>
    <t> 19.02.1983 21:51 </t>
  </si>
  <si>
    <t> BBS 65 </t>
  </si>
  <si>
    <t>2445427.300 </t>
  </si>
  <si>
    <t> 02.04.1983 19:12 </t>
  </si>
  <si>
    <t> BBS 66 </t>
  </si>
  <si>
    <t>2445428.361 </t>
  </si>
  <si>
    <t> 03.04.1983 20:39 </t>
  </si>
  <si>
    <t>2445437.326 </t>
  </si>
  <si>
    <t> 12.04.1983 19:49 </t>
  </si>
  <si>
    <t>2445710.475 </t>
  </si>
  <si>
    <t> 10.01.1984 23:24 </t>
  </si>
  <si>
    <t> BBS 70 </t>
  </si>
  <si>
    <t>2445753.783 </t>
  </si>
  <si>
    <t> 23.02.1984 06:47 </t>
  </si>
  <si>
    <t>2445781.356 </t>
  </si>
  <si>
    <t> 21.03.1984 20:32 </t>
  </si>
  <si>
    <t> BBS 71 </t>
  </si>
  <si>
    <t>2446116.458 </t>
  </si>
  <si>
    <t> 19.02.1985 22:59 </t>
  </si>
  <si>
    <t> BBS 76 </t>
  </si>
  <si>
    <t>2446496.650 </t>
  </si>
  <si>
    <t> 07.03.1986 03:36 </t>
  </si>
  <si>
    <t>2447205.505 </t>
  </si>
  <si>
    <t> 14.02.1988 00:07 </t>
  </si>
  <si>
    <t> A.Paschke </t>
  </si>
  <si>
    <t> BBS 88 </t>
  </si>
  <si>
    <t>2447207.302 </t>
  </si>
  <si>
    <t> 15.02.1988 19:14 </t>
  </si>
  <si>
    <t> 0.020 </t>
  </si>
  <si>
    <t> E.Blättler </t>
  </si>
  <si>
    <t>2447208.355 </t>
  </si>
  <si>
    <t> 16.02.1988 20:31 </t>
  </si>
  <si>
    <t>2447208.368 </t>
  </si>
  <si>
    <t> 16.02.1988 20:49 </t>
  </si>
  <si>
    <t> BBS 87 </t>
  </si>
  <si>
    <t>2447213.375 </t>
  </si>
  <si>
    <t> 21.02.1988 21:00 </t>
  </si>
  <si>
    <t>2447568.542 </t>
  </si>
  <si>
    <t> 11.02.1989 01:00 </t>
  </si>
  <si>
    <t> 0.035 </t>
  </si>
  <si>
    <t> BBS 91 </t>
  </si>
  <si>
    <t>2447586.419 </t>
  </si>
  <si>
    <t> 28.02.1989 22:03 </t>
  </si>
  <si>
    <t>2447595.374 </t>
  </si>
  <si>
    <t> 09.03.1989 20:58 </t>
  </si>
  <si>
    <t>2447943.369 </t>
  </si>
  <si>
    <t> 20.02.1990 20:51 </t>
  </si>
  <si>
    <t> 0.033 </t>
  </si>
  <si>
    <t> BBS 94 </t>
  </si>
  <si>
    <t>2447958.378 </t>
  </si>
  <si>
    <t> 07.03.1990 21:04 </t>
  </si>
  <si>
    <t>2447968.408 </t>
  </si>
  <si>
    <t> 17.03.1990 21:47 </t>
  </si>
  <si>
    <t>2448689.421 </t>
  </si>
  <si>
    <t> 07.03.1992 22:06 </t>
  </si>
  <si>
    <t> BBS 101 </t>
  </si>
  <si>
    <t>2448712.337 </t>
  </si>
  <si>
    <t> 30.03.1992 20:05 </t>
  </si>
  <si>
    <t>2449056.394 </t>
  </si>
  <si>
    <t> 09.03.1993 21:27 </t>
  </si>
  <si>
    <t> 0.025 </t>
  </si>
  <si>
    <t> BBS 103 </t>
  </si>
  <si>
    <t>2449065.338 </t>
  </si>
  <si>
    <t> 18.03.1993 20:06 </t>
  </si>
  <si>
    <t>2449090.387 </t>
  </si>
  <si>
    <t> 12.04.1993 21:17 </t>
  </si>
  <si>
    <t> BBS 104 </t>
  </si>
  <si>
    <t>2449104.338 </t>
  </si>
  <si>
    <t> 26.04.1993 20:06 </t>
  </si>
  <si>
    <t>2449399.7076 </t>
  </si>
  <si>
    <t> 16.02.1994 04:58 </t>
  </si>
  <si>
    <t> 0.0140 </t>
  </si>
  <si>
    <t>C </t>
  </si>
  <si>
    <t>ns</t>
  </si>
  <si>
    <t> G.Lubcke </t>
  </si>
  <si>
    <t>2449442.316 </t>
  </si>
  <si>
    <t> 30.03.1994 19:35 </t>
  </si>
  <si>
    <t> BBS 106 </t>
  </si>
  <si>
    <t>2449810.345 </t>
  </si>
  <si>
    <t> 02.04.1995 20:16 </t>
  </si>
  <si>
    <t> 0.022 </t>
  </si>
  <si>
    <t> BBS 109 </t>
  </si>
  <si>
    <t>2450153.305 </t>
  </si>
  <si>
    <t> 10.03.1996 19:19 </t>
  </si>
  <si>
    <t> BBS 111 </t>
  </si>
  <si>
    <t>2450465.4841 </t>
  </si>
  <si>
    <t> 16.01.1997 23:37 </t>
  </si>
  <si>
    <t> 0.0148 </t>
  </si>
  <si>
    <t>o</t>
  </si>
  <si>
    <t> W.Kleikamp </t>
  </si>
  <si>
    <t>BAVM 102 </t>
  </si>
  <si>
    <t>2450560.355 </t>
  </si>
  <si>
    <t> 21.04.1997 20:31 </t>
  </si>
  <si>
    <t> BBS 115 </t>
  </si>
  <si>
    <t>2450898.323 </t>
  </si>
  <si>
    <t> 25.03.1998 19:45 </t>
  </si>
  <si>
    <t> 0.028 </t>
  </si>
  <si>
    <t> BBS 117 </t>
  </si>
  <si>
    <t>2451172.185 </t>
  </si>
  <si>
    <t> 24.12.1998 16:26 </t>
  </si>
  <si>
    <t> S.Kiyota </t>
  </si>
  <si>
    <t>VSB 47 </t>
  </si>
  <si>
    <t>2451601.4316 </t>
  </si>
  <si>
    <t> 26.02.2000 22:21 </t>
  </si>
  <si>
    <t> 0.0180 </t>
  </si>
  <si>
    <t>-I</t>
  </si>
  <si>
    <t>BAVM 152 </t>
  </si>
  <si>
    <t>2451633.6519 </t>
  </si>
  <si>
    <t> 30.03.2000 03:38 </t>
  </si>
  <si>
    <t>15450.5</t>
  </si>
  <si>
    <t>2451906.0930 </t>
  </si>
  <si>
    <t> 27.12.2000 14:13 </t>
  </si>
  <si>
    <t>15831</t>
  </si>
  <si>
    <t> 0.0186 </t>
  </si>
  <si>
    <t> Kiyota </t>
  </si>
  <si>
    <t>VSB 38 </t>
  </si>
  <si>
    <t>2451916.8334 </t>
  </si>
  <si>
    <t> 07.01.2001 08:00 </t>
  </si>
  <si>
    <t>15846</t>
  </si>
  <si>
    <t> 0.0189 </t>
  </si>
  <si>
    <t> R.Nelson </t>
  </si>
  <si>
    <t>IBVS 5224 </t>
  </si>
  <si>
    <t>2451954.4243 </t>
  </si>
  <si>
    <t> 13.02.2001 22:10 </t>
  </si>
  <si>
    <t>15898.5</t>
  </si>
  <si>
    <t> 0.0195 </t>
  </si>
  <si>
    <t>2451958.7176 </t>
  </si>
  <si>
    <t> 18.02.2001 05:13 </t>
  </si>
  <si>
    <t>15904.5</t>
  </si>
  <si>
    <t> 0.0167 </t>
  </si>
  <si>
    <t> C.Hesseltine </t>
  </si>
  <si>
    <t>2451964.8064 </t>
  </si>
  <si>
    <t> 24.02.2001 07:21 </t>
  </si>
  <si>
    <t>15913</t>
  </si>
  <si>
    <t>2452230.8030 </t>
  </si>
  <si>
    <t> 17.11.2001 07:16 </t>
  </si>
  <si>
    <t>16284.5</t>
  </si>
  <si>
    <t> 0.0197 </t>
  </si>
  <si>
    <t> S.Dvorak </t>
  </si>
  <si>
    <t>2452287.7256 </t>
  </si>
  <si>
    <t> 13.01.2002 05:24 </t>
  </si>
  <si>
    <t>16364</t>
  </si>
  <si>
    <t>2452306.3428 </t>
  </si>
  <si>
    <t> 31.01.2002 20:13 </t>
  </si>
  <si>
    <t>16390</t>
  </si>
  <si>
    <t> 0.0208 </t>
  </si>
  <si>
    <t>V;-I</t>
  </si>
  <si>
    <t> K.&amp; M.Rätz </t>
  </si>
  <si>
    <t>BAVM 158 </t>
  </si>
  <si>
    <t>2452310.6379 </t>
  </si>
  <si>
    <t> 05.02.2002 03:18 </t>
  </si>
  <si>
    <t>16396</t>
  </si>
  <si>
    <t> 0.0198 </t>
  </si>
  <si>
    <t> AOEB 12 </t>
  </si>
  <si>
    <t>2452314.5746 </t>
  </si>
  <si>
    <t> 09.02.2002 01:47 </t>
  </si>
  <si>
    <t>16401.5</t>
  </si>
  <si>
    <t> 0.0185 </t>
  </si>
  <si>
    <t>2452324.5993 </t>
  </si>
  <si>
    <t> 19.02.2002 02:22 </t>
  </si>
  <si>
    <t>16415.5</t>
  </si>
  <si>
    <t> 0.0191 </t>
  </si>
  <si>
    <t>2452333.5502 </t>
  </si>
  <si>
    <t> 28.02.2002 01:12 </t>
  </si>
  <si>
    <t>16428</t>
  </si>
  <si>
    <t> 0.0199 </t>
  </si>
  <si>
    <t>2452627.8296 </t>
  </si>
  <si>
    <t> 19.12.2002 07:54 </t>
  </si>
  <si>
    <t>16839</t>
  </si>
  <si>
    <t> 0.0206 </t>
  </si>
  <si>
    <t>2452672.2221 </t>
  </si>
  <si>
    <t> 01.02.2003 17:19 </t>
  </si>
  <si>
    <t>16901</t>
  </si>
  <si>
    <t> 0.0207 </t>
  </si>
  <si>
    <t>VSB 42 </t>
  </si>
  <si>
    <t>2452977.2420 </t>
  </si>
  <si>
    <t> 03.12.2003 17:48 </t>
  </si>
  <si>
    <t>17327</t>
  </si>
  <si>
    <t> 0.0219 </t>
  </si>
  <si>
    <t>2452982.2537 </t>
  </si>
  <si>
    <t> 08.12.2003 18:05 </t>
  </si>
  <si>
    <t>17334</t>
  </si>
  <si>
    <t> 0.0215 </t>
  </si>
  <si>
    <t> Nakajima </t>
  </si>
  <si>
    <t>2452991.9199 </t>
  </si>
  <si>
    <t> 18.12.2003 10:04 </t>
  </si>
  <si>
    <t>17347.5</t>
  </si>
  <si>
    <t> 0.0216 </t>
  </si>
  <si>
    <t>2453389.6753 </t>
  </si>
  <si>
    <t> 19.01.2005 04:12 </t>
  </si>
  <si>
    <t>17903</t>
  </si>
  <si>
    <t> 0.0354 </t>
  </si>
  <si>
    <t> W.Ogloza et al. </t>
  </si>
  <si>
    <t>IBVS 5843 </t>
  </si>
  <si>
    <t>2453390.7408 </t>
  </si>
  <si>
    <t> 20.01.2005 05:46 </t>
  </si>
  <si>
    <t>17904.5</t>
  </si>
  <si>
    <t> 0.0269 </t>
  </si>
  <si>
    <t>2453409.7133 </t>
  </si>
  <si>
    <t> 08.02.2005 05:07 </t>
  </si>
  <si>
    <t>17931</t>
  </si>
  <si>
    <t> 0.0252 </t>
  </si>
  <si>
    <t>2453410.4270 </t>
  </si>
  <si>
    <t> 08.02.2005 22:14 </t>
  </si>
  <si>
    <t>17932</t>
  </si>
  <si>
    <t> 0.0229 </t>
  </si>
  <si>
    <t> M.Zejda et al. </t>
  </si>
  <si>
    <t>IBVS 5741 </t>
  </si>
  <si>
    <t>2453457.681 </t>
  </si>
  <si>
    <t> 28.03.2005 04:20 </t>
  </si>
  <si>
    <t>17998</t>
  </si>
  <si>
    <t> S.Cook </t>
  </si>
  <si>
    <t>2453693.9663 </t>
  </si>
  <si>
    <t> 19.11.2005 11:11 </t>
  </si>
  <si>
    <t>18328</t>
  </si>
  <si>
    <t> 0.0237 </t>
  </si>
  <si>
    <t>IBVS 5672 </t>
  </si>
  <si>
    <t>2453727.2610 </t>
  </si>
  <si>
    <t> 22.12.2005 18:15 </t>
  </si>
  <si>
    <t>18374.5</t>
  </si>
  <si>
    <t> 0.0241 </t>
  </si>
  <si>
    <t>VSB 44 </t>
  </si>
  <si>
    <t>2453809.9606 </t>
  </si>
  <si>
    <t> 15.03.2006 11:03 </t>
  </si>
  <si>
    <t>18490</t>
  </si>
  <si>
    <t> 0.0249 </t>
  </si>
  <si>
    <t> K.Nagai et al. </t>
  </si>
  <si>
    <t>VSB 45 </t>
  </si>
  <si>
    <t>2453843.6120 </t>
  </si>
  <si>
    <t> 18.04.2006 02:41 </t>
  </si>
  <si>
    <t>18537</t>
  </si>
  <si>
    <t> 0.0240 </t>
  </si>
  <si>
    <t>2453853.9952 </t>
  </si>
  <si>
    <t> 28.04.2006 11:53 </t>
  </si>
  <si>
    <t>18551.5</t>
  </si>
  <si>
    <t> 0.0251 </t>
  </si>
  <si>
    <t>2454139.6819 </t>
  </si>
  <si>
    <t> 08.02.2007 04:21 </t>
  </si>
  <si>
    <t>18950.5</t>
  </si>
  <si>
    <t> R.Poklar </t>
  </si>
  <si>
    <t>2454177.6299 </t>
  </si>
  <si>
    <t> 18.03.2007 03:07 </t>
  </si>
  <si>
    <t>19003.5</t>
  </si>
  <si>
    <t>2454192.6659 </t>
  </si>
  <si>
    <t> 02.04.2007 03:58 </t>
  </si>
  <si>
    <t>19024.5</t>
  </si>
  <si>
    <t> 0.0247 </t>
  </si>
  <si>
    <t>2454212.7146 </t>
  </si>
  <si>
    <t> 22.04.2007 05:09 </t>
  </si>
  <si>
    <t>19052.5</t>
  </si>
  <si>
    <t> 0.0253 </t>
  </si>
  <si>
    <t> J.Bialozynski </t>
  </si>
  <si>
    <t>2454527.7585 </t>
  </si>
  <si>
    <t> 02.03.2008 06:12 </t>
  </si>
  <si>
    <t>19492.5</t>
  </si>
  <si>
    <t> 0.0263 </t>
  </si>
  <si>
    <t>JAAVSO 36(2);186 </t>
  </si>
  <si>
    <t>2454532.7702 </t>
  </si>
  <si>
    <t> 07.03.2008 06:29 </t>
  </si>
  <si>
    <t>19499.5</t>
  </si>
  <si>
    <t> 0.0260 </t>
  </si>
  <si>
    <t>2454540.6464 </t>
  </si>
  <si>
    <t> 15.03.2008 03:30 </t>
  </si>
  <si>
    <t>19510.5</t>
  </si>
  <si>
    <t> 0.0261 </t>
  </si>
  <si>
    <t>2454825.9757 </t>
  </si>
  <si>
    <t> 25.12.2008 11:25 </t>
  </si>
  <si>
    <t>19909</t>
  </si>
  <si>
    <t> 0.0268 </t>
  </si>
  <si>
    <t>JAAVSO 37(1);44 </t>
  </si>
  <si>
    <t>2454829.9123 </t>
  </si>
  <si>
    <t> 29.12.2008 09:53 </t>
  </si>
  <si>
    <t>19914.5</t>
  </si>
  <si>
    <t> 0.0254 </t>
  </si>
  <si>
    <t>IBVS 5871 </t>
  </si>
  <si>
    <t>2454842.4442 </t>
  </si>
  <si>
    <t> 10.01.2009 22:39 </t>
  </si>
  <si>
    <t>19932</t>
  </si>
  <si>
    <t> 0.0271 </t>
  </si>
  <si>
    <t>-U;-I</t>
  </si>
  <si>
    <t> M.Rätz &amp; K.Rätz </t>
  </si>
  <si>
    <t>BAVM 214 </t>
  </si>
  <si>
    <t>2454864.6408 </t>
  </si>
  <si>
    <t> 02.02.2009 03:22 </t>
  </si>
  <si>
    <t>19963</t>
  </si>
  <si>
    <t> 0.0275 </t>
  </si>
  <si>
    <t>2454932.6618 </t>
  </si>
  <si>
    <t> 11.04.2009 03:52 </t>
  </si>
  <si>
    <t>20058</t>
  </si>
  <si>
    <t> 0.0279 </t>
  </si>
  <si>
    <t> JAAVSO 38;85 </t>
  </si>
  <si>
    <t>2454946.6225 </t>
  </si>
  <si>
    <t> 25.04.2009 02:56 </t>
  </si>
  <si>
    <t>20077.5</t>
  </si>
  <si>
    <t> 0.0265 </t>
  </si>
  <si>
    <t>2455192.9305 </t>
  </si>
  <si>
    <t> 27.12.2009 10:19 </t>
  </si>
  <si>
    <t>20421.5</t>
  </si>
  <si>
    <t> 0.0283 </t>
  </si>
  <si>
    <t> JAAVSO 38;120 </t>
  </si>
  <si>
    <t>2455260.5932 </t>
  </si>
  <si>
    <t> 05.03.2010 02:14 </t>
  </si>
  <si>
    <t>20516</t>
  </si>
  <si>
    <t> JAAVSO 39;94 </t>
  </si>
  <si>
    <t>2455261.6676 </t>
  </si>
  <si>
    <t> 06.03.2010 04:01 </t>
  </si>
  <si>
    <t>20517.5</t>
  </si>
  <si>
    <t> 0.0287 </t>
  </si>
  <si>
    <t>2455560.2429 </t>
  </si>
  <si>
    <t> 29.12.2010 17:49 </t>
  </si>
  <si>
    <t>20934.5</t>
  </si>
  <si>
    <t> 0.0293 </t>
  </si>
  <si>
    <t> H.Itoh </t>
  </si>
  <si>
    <t>VSB 51 </t>
  </si>
  <si>
    <t>2455564.8973 </t>
  </si>
  <si>
    <t> 03.01.2011 09:32 </t>
  </si>
  <si>
    <t>20941</t>
  </si>
  <si>
    <t> 0.0297 </t>
  </si>
  <si>
    <t>IBVS 5992 </t>
  </si>
  <si>
    <t>2455629.3380 </t>
  </si>
  <si>
    <t> 08.03.2011 20:06 </t>
  </si>
  <si>
    <t>21031</t>
  </si>
  <si>
    <t> 0.0298 </t>
  </si>
  <si>
    <t> M.&amp; K.Rätz </t>
  </si>
  <si>
    <t>BAVM 225 </t>
  </si>
  <si>
    <t>2455634.7080 </t>
  </si>
  <si>
    <t> 14.03.2011 04:59 </t>
  </si>
  <si>
    <t>21038.5</t>
  </si>
  <si>
    <t> JAAVSO 39;177 </t>
  </si>
  <si>
    <t>2455958.7023 </t>
  </si>
  <si>
    <t> 01.02.2012 04:51 </t>
  </si>
  <si>
    <t>21491</t>
  </si>
  <si>
    <t> 0.0311 </t>
  </si>
  <si>
    <t> JAAVSO 41;122 </t>
  </si>
  <si>
    <t>2455974.0966 </t>
  </si>
  <si>
    <t> 16.02.2012 14:19 </t>
  </si>
  <si>
    <t>21512.5</t>
  </si>
  <si>
    <t> 0.0313 </t>
  </si>
  <si>
    <t>Rc</t>
  </si>
  <si>
    <t> K.Shiokawa </t>
  </si>
  <si>
    <t>VSB 55 </t>
  </si>
  <si>
    <t>2456003.4528 </t>
  </si>
  <si>
    <t> 16.03.2012 22:52 </t>
  </si>
  <si>
    <t>21553.5</t>
  </si>
  <si>
    <t> 0.0312 </t>
  </si>
  <si>
    <t> F.Agerer </t>
  </si>
  <si>
    <t>BAVM 228 </t>
  </si>
  <si>
    <t>2456283.7705 </t>
  </si>
  <si>
    <t> 22.12.2012 06:29 </t>
  </si>
  <si>
    <t>21945</t>
  </si>
  <si>
    <t> 0.0324 </t>
  </si>
  <si>
    <t> N.Simmons </t>
  </si>
  <si>
    <t> JAAVSO 41;328 </t>
  </si>
  <si>
    <t>2456364.6796 </t>
  </si>
  <si>
    <t> 13.03.2013 04:18 </t>
  </si>
  <si>
    <t>22058</t>
  </si>
  <si>
    <t> 0.0327 </t>
  </si>
  <si>
    <t>2456681.1551 </t>
  </si>
  <si>
    <t> 23.01.2014 15:43 </t>
  </si>
  <si>
    <t>22500</t>
  </si>
  <si>
    <t> 0.0334 </t>
  </si>
  <si>
    <t>VSB 59 </t>
  </si>
  <si>
    <t>2456743.4461 </t>
  </si>
  <si>
    <t> 26.03.2014 22:42 </t>
  </si>
  <si>
    <t>22587</t>
  </si>
  <si>
    <t> 0.0318 </t>
  </si>
  <si>
    <t>BAVM 238 </t>
  </si>
  <si>
    <t>BAD?</t>
  </si>
  <si>
    <t>JAVSO..44..164</t>
  </si>
  <si>
    <t>JAVSO..45..121</t>
  </si>
  <si>
    <t>JAVSO..45..215</t>
  </si>
  <si>
    <t>JAVSO..46…79 (2018)</t>
  </si>
  <si>
    <t>Yang 2011NewA 16, 265</t>
  </si>
  <si>
    <t>JAVSO..46..184</t>
  </si>
  <si>
    <t>JAVSO..47..263</t>
  </si>
  <si>
    <t>JAVSO..48..256</t>
  </si>
  <si>
    <t>OEJV 0211</t>
  </si>
  <si>
    <t>VSB 067</t>
  </si>
  <si>
    <t>Ic</t>
  </si>
  <si>
    <t>VSB 069</t>
  </si>
  <si>
    <t>B</t>
  </si>
  <si>
    <t>JAVSO 49, 256</t>
  </si>
  <si>
    <t>JAVSO, 50, 133</t>
  </si>
  <si>
    <t>VSB, 108</t>
  </si>
  <si>
    <t>JAAVSO, 51, 250</t>
  </si>
  <si>
    <t>JAAVSO, 52, 243</t>
  </si>
  <si>
    <t>Next ToM-P</t>
  </si>
  <si>
    <t>Next ToM-S</t>
  </si>
  <si>
    <t>10.40-11.20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</si>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</sst>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2" applyNumberFormat="0" applyFont="0" applyFill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5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5" fillId="2" borderId="15" xfId="0" applyFont="1" applyFill="1" applyBorder="1" applyAlignment="1">
      <alignment horizontal="left" vertical="top" wrapText="1" inden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right" vertical="top" wrapText="1"/>
    </xf>
    <xf numFmtId="0" fontId="15" fillId="2" borderId="15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8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1" xfId="8" applyFont="1" applyBorder="1" applyAlignment="1">
      <alignment horizontal="left" vertical="center"/>
    </xf>
    <xf numFmtId="0" fontId="14" fillId="0" borderId="1" xfId="8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vertical="center" wrapText="1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21" fillId="0" borderId="0" xfId="0" applyNumberFormat="1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/>
      <protection locked="0"/>
    </xf>
    <xf numFmtId="165" fontId="21" fillId="0" borderId="0" xfId="0" applyNumberFormat="1" applyFont="1" applyAlignment="1" applyProtection="1">
      <alignment horizontal="left"/>
      <protection locked="0"/>
    </xf>
    <xf numFmtId="0" fontId="6" fillId="0" borderId="17" xfId="0" applyFont="1" applyBorder="1" applyAlignment="1">
      <alignment vertical="center"/>
    </xf>
    <xf numFmtId="0" fontId="22" fillId="0" borderId="20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22" fontId="23" fillId="0" borderId="21" xfId="0" applyNumberFormat="1" applyFont="1" applyBorder="1" applyAlignment="1">
      <alignment horizontal="right" vertical="center"/>
    </xf>
    <xf numFmtId="22" fontId="23" fillId="0" borderId="23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65822784810126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506329113925"/>
          <c:y val="0.14501531966242162"/>
          <c:w val="0.8085443037974683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8-4B09-9C72-A81BA094E9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8-4B09-9C72-A81BA094E9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8-4B09-9C72-A81BA094E9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  <c:pt idx="240">
                  <c:v>4.6753499998885673E-2</c:v>
                </c:pt>
                <c:pt idx="241">
                  <c:v>4.8601999995298684E-2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8-4B09-9C72-A81BA094E9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8-4B09-9C72-A81BA094E9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8-4B09-9C72-A81BA094E9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8-4B09-9C72-A81BA094E9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-1.5565290436178089E-2</c:v>
                </c:pt>
                <c:pt idx="105">
                  <c:v>-1.5551826870433398E-2</c:v>
                </c:pt>
                <c:pt idx="106">
                  <c:v>-1.4096415413432354E-2</c:v>
                </c:pt>
                <c:pt idx="107">
                  <c:v>-1.3991399600623768E-2</c:v>
                </c:pt>
                <c:pt idx="108">
                  <c:v>-1.3897154640410934E-2</c:v>
                </c:pt>
                <c:pt idx="109">
                  <c:v>-1.3880998361517306E-2</c:v>
                </c:pt>
                <c:pt idx="110">
                  <c:v>-1.2768907831005868E-2</c:v>
                </c:pt>
                <c:pt idx="111">
                  <c:v>-1.2572339771133386E-2</c:v>
                </c:pt>
                <c:pt idx="112">
                  <c:v>-1.2550798065941882E-2</c:v>
                </c:pt>
                <c:pt idx="113">
                  <c:v>-1.2498290159537588E-2</c:v>
                </c:pt>
                <c:pt idx="114">
                  <c:v>-1.1590845828345448E-2</c:v>
                </c:pt>
                <c:pt idx="115">
                  <c:v>-1.1565265053430536E-2</c:v>
                </c:pt>
                <c:pt idx="116">
                  <c:v>-1.1541030635090092E-2</c:v>
                </c:pt>
                <c:pt idx="117">
                  <c:v>-1.0019647705940063E-2</c:v>
                </c:pt>
                <c:pt idx="118">
                  <c:v>-1.0000798713897498E-2</c:v>
                </c:pt>
                <c:pt idx="119">
                  <c:v>-9.9859887915783388E-3</c:v>
                </c:pt>
                <c:pt idx="120">
                  <c:v>-9.9698325126847086E-3</c:v>
                </c:pt>
                <c:pt idx="121">
                  <c:v>-9.8055770105994859E-3</c:v>
                </c:pt>
                <c:pt idx="122">
                  <c:v>-8.7433016733434038E-3</c:v>
                </c:pt>
                <c:pt idx="123">
                  <c:v>-8.6207832250667187E-3</c:v>
                </c:pt>
                <c:pt idx="124">
                  <c:v>-8.4632595058538387E-3</c:v>
                </c:pt>
                <c:pt idx="125">
                  <c:v>-8.4592204361304338E-3</c:v>
                </c:pt>
                <c:pt idx="126">
                  <c:v>-8.4255615217687062E-3</c:v>
                </c:pt>
                <c:pt idx="127">
                  <c:v>-7.3982914554488188E-3</c:v>
                </c:pt>
                <c:pt idx="128">
                  <c:v>-7.2353823099380633E-3</c:v>
                </c:pt>
                <c:pt idx="129">
                  <c:v>-7.1317128537039462E-3</c:v>
                </c:pt>
                <c:pt idx="130">
                  <c:v>-5.8715231000009138E-3</c:v>
                </c:pt>
                <c:pt idx="131">
                  <c:v>-4.4416924179147797E-3</c:v>
                </c:pt>
                <c:pt idx="132">
                  <c:v>-1.7759064004660569E-3</c:v>
                </c:pt>
                <c:pt idx="133">
                  <c:v>-1.7691746175937141E-3</c:v>
                </c:pt>
                <c:pt idx="134">
                  <c:v>-1.7651355478703057E-3</c:v>
                </c:pt>
                <c:pt idx="135">
                  <c:v>-1.7651355478703057E-3</c:v>
                </c:pt>
                <c:pt idx="136">
                  <c:v>-1.7462865558277377E-3</c:v>
                </c:pt>
                <c:pt idx="137">
                  <c:v>-4.1070083395444018E-4</c:v>
                </c:pt>
                <c:pt idx="138">
                  <c:v>-3.4338300523098844E-4</c:v>
                </c:pt>
                <c:pt idx="139">
                  <c:v>-3.0972409086926084E-4</c:v>
                </c:pt>
                <c:pt idx="140">
                  <c:v>9.9893449951465874E-4</c:v>
                </c:pt>
                <c:pt idx="141">
                  <c:v>1.0554814756423593E-3</c:v>
                </c:pt>
                <c:pt idx="142">
                  <c:v>1.0931794597274919E-3</c:v>
                </c:pt>
                <c:pt idx="143">
                  <c:v>2.4543459565157036E-3</c:v>
                </c:pt>
                <c:pt idx="144">
                  <c:v>2.5634008390476963E-3</c:v>
                </c:pt>
                <c:pt idx="145">
                  <c:v>3.8047416007081641E-3</c:v>
                </c:pt>
                <c:pt idx="146">
                  <c:v>3.8909084214741804E-3</c:v>
                </c:pt>
                <c:pt idx="147">
                  <c:v>5.1847570895389439E-3</c:v>
                </c:pt>
                <c:pt idx="148">
                  <c:v>5.218416003900668E-3</c:v>
                </c:pt>
                <c:pt idx="149">
                  <c:v>5.3126609641135011E-3</c:v>
                </c:pt>
                <c:pt idx="150">
                  <c:v>5.3651688705177933E-3</c:v>
                </c:pt>
                <c:pt idx="151">
                  <c:v>6.4759130444547591E-3</c:v>
                </c:pt>
                <c:pt idx="152">
                  <c:v>6.6361294768165768E-3</c:v>
                </c:pt>
                <c:pt idx="153">
                  <c:v>8.0201840353707615E-3</c:v>
                </c:pt>
                <c:pt idx="154">
                  <c:v>9.30999363371212E-3</c:v>
                </c:pt>
                <c:pt idx="155">
                  <c:v>1.0484016566649129E-2</c:v>
                </c:pt>
                <c:pt idx="156">
                  <c:v>1.0484016566649129E-2</c:v>
                </c:pt>
                <c:pt idx="157">
                  <c:v>1.084080105888343E-2</c:v>
                </c:pt>
                <c:pt idx="158">
                  <c:v>1.2111761665182214E-2</c:v>
                </c:pt>
                <c:pt idx="159">
                  <c:v>1.3141724444651039E-2</c:v>
                </c:pt>
                <c:pt idx="160">
                  <c:v>1.4756005977439431E-2</c:v>
                </c:pt>
                <c:pt idx="161">
                  <c:v>1.4877178069141649E-2</c:v>
                </c:pt>
                <c:pt idx="162">
                  <c:v>1.5901755422312598E-2</c:v>
                </c:pt>
                <c:pt idx="163">
                  <c:v>1.5942146119546668E-2</c:v>
                </c:pt>
                <c:pt idx="164">
                  <c:v>1.6083513559865918E-2</c:v>
                </c:pt>
                <c:pt idx="165">
                  <c:v>1.6099669838759545E-2</c:v>
                </c:pt>
                <c:pt idx="166">
                  <c:v>1.6122557900525518E-2</c:v>
                </c:pt>
                <c:pt idx="167">
                  <c:v>1.7122900835356024E-2</c:v>
                </c:pt>
                <c:pt idx="168">
                  <c:v>1.7336971530696604E-2</c:v>
                </c:pt>
                <c:pt idx="169">
                  <c:v>1.7406982072568994E-2</c:v>
                </c:pt>
                <c:pt idx="170">
                  <c:v>1.7423138351462628E-2</c:v>
                </c:pt>
                <c:pt idx="171">
                  <c:v>1.7437948273781784E-2</c:v>
                </c:pt>
                <c:pt idx="172">
                  <c:v>1.747564625786692E-2</c:v>
                </c:pt>
                <c:pt idx="173">
                  <c:v>1.7509305172228644E-2</c:v>
                </c:pt>
                <c:pt idx="174">
                  <c:v>1.8616010276442205E-2</c:v>
                </c:pt>
                <c:pt idx="175">
                  <c:v>1.8782958491676369E-2</c:v>
                </c:pt>
                <c:pt idx="176">
                  <c:v>1.9930054293124E-2</c:v>
                </c:pt>
                <c:pt idx="177">
                  <c:v>1.9948903285166568E-2</c:v>
                </c:pt>
                <c:pt idx="178">
                  <c:v>1.9985254912677233E-2</c:v>
                </c:pt>
                <c:pt idx="179">
                  <c:v>2.1481057066912349E-2</c:v>
                </c:pt>
                <c:pt idx="180">
                  <c:v>2.1485096136635753E-2</c:v>
                </c:pt>
                <c:pt idx="181">
                  <c:v>2.1556453035082614E-2</c:v>
                </c:pt>
                <c:pt idx="182">
                  <c:v>2.1559145748231555E-2</c:v>
                </c:pt>
                <c:pt idx="183">
                  <c:v>2.173686481606147E-2</c:v>
                </c:pt>
                <c:pt idx="184">
                  <c:v>2.2625460155211038E-2</c:v>
                </c:pt>
                <c:pt idx="185">
                  <c:v>2.2750671316636661E-2</c:v>
                </c:pt>
                <c:pt idx="186">
                  <c:v>2.3061679685339016E-2</c:v>
                </c:pt>
                <c:pt idx="187">
                  <c:v>2.3188237203339103E-2</c:v>
                </c:pt>
                <c:pt idx="188">
                  <c:v>2.322728154399871E-2</c:v>
                </c:pt>
                <c:pt idx="189">
                  <c:v>2.430167409042501E-2</c:v>
                </c:pt>
                <c:pt idx="190">
                  <c:v>2.444438788731873E-2</c:v>
                </c:pt>
                <c:pt idx="191">
                  <c:v>2.4500934863446434E-2</c:v>
                </c:pt>
                <c:pt idx="192">
                  <c:v>2.45763308316167E-2</c:v>
                </c:pt>
                <c:pt idx="193">
                  <c:v>2.5761124617149467E-2</c:v>
                </c:pt>
                <c:pt idx="194">
                  <c:v>2.5779973609192028E-2</c:v>
                </c:pt>
                <c:pt idx="195">
                  <c:v>2.5809593453830347E-2</c:v>
                </c:pt>
                <c:pt idx="196">
                  <c:v>2.6882639643682184E-2</c:v>
                </c:pt>
                <c:pt idx="197">
                  <c:v>2.6890717783129001E-2</c:v>
                </c:pt>
                <c:pt idx="198">
                  <c:v>2.6894756852852406E-2</c:v>
                </c:pt>
                <c:pt idx="199">
                  <c:v>2.6897449566001347E-2</c:v>
                </c:pt>
                <c:pt idx="200">
                  <c:v>2.6902834992299222E-2</c:v>
                </c:pt>
                <c:pt idx="201">
                  <c:v>2.6944572046107763E-2</c:v>
                </c:pt>
                <c:pt idx="202">
                  <c:v>2.7028046153724838E-2</c:v>
                </c:pt>
                <c:pt idx="203">
                  <c:v>2.728385390287396E-2</c:v>
                </c:pt>
                <c:pt idx="204">
                  <c:v>2.7336361809278252E-2</c:v>
                </c:pt>
                <c:pt idx="205">
                  <c:v>2.8262655132512964E-2</c:v>
                </c:pt>
                <c:pt idx="206">
                  <c:v>2.8517116525087614E-2</c:v>
                </c:pt>
                <c:pt idx="207">
                  <c:v>2.8521155594811019E-2</c:v>
                </c:pt>
                <c:pt idx="208">
                  <c:v>2.9644016977918207E-2</c:v>
                </c:pt>
                <c:pt idx="209">
                  <c:v>2.9661519613386304E-2</c:v>
                </c:pt>
                <c:pt idx="210">
                  <c:v>2.990386379679074E-2</c:v>
                </c:pt>
                <c:pt idx="211">
                  <c:v>2.9924059145407772E-2</c:v>
                </c:pt>
                <c:pt idx="212">
                  <c:v>3.1142511845302263E-2</c:v>
                </c:pt>
                <c:pt idx="213">
                  <c:v>3.1200405178004431E-2</c:v>
                </c:pt>
                <c:pt idx="214">
                  <c:v>3.1310806417110898E-2</c:v>
                </c:pt>
                <c:pt idx="215">
                  <c:v>3.2365003614920167E-2</c:v>
                </c:pt>
                <c:pt idx="216">
                  <c:v>3.2669280200750168E-2</c:v>
                </c:pt>
                <c:pt idx="217">
                  <c:v>3.3859459412580811E-2</c:v>
                </c:pt>
                <c:pt idx="218">
                  <c:v>3.3859459412580811E-2</c:v>
                </c:pt>
                <c:pt idx="219">
                  <c:v>3.409372545653843E-2</c:v>
                </c:pt>
                <c:pt idx="220">
                  <c:v>3.6678730079519009E-2</c:v>
                </c:pt>
                <c:pt idx="221">
                  <c:v>3.7788127896881504E-2</c:v>
                </c:pt>
                <c:pt idx="222">
                  <c:v>3.8084326343264696E-2</c:v>
                </c:pt>
                <c:pt idx="223">
                  <c:v>3.8109907118179603E-2</c:v>
                </c:pt>
                <c:pt idx="224">
                  <c:v>3.9134484471350553E-2</c:v>
                </c:pt>
                <c:pt idx="225">
                  <c:v>3.9281237337967678E-2</c:v>
                </c:pt>
                <c:pt idx="226">
                  <c:v>3.9638021830201986E-2</c:v>
                </c:pt>
                <c:pt idx="227">
                  <c:v>4.0732609725245325E-2</c:v>
                </c:pt>
                <c:pt idx="228">
                  <c:v>4.0820122902585812E-2</c:v>
                </c:pt>
                <c:pt idx="229">
                  <c:v>4.0820122902585812E-2</c:v>
                </c:pt>
                <c:pt idx="230">
                  <c:v>4.0923792358819933E-2</c:v>
                </c:pt>
                <c:pt idx="231">
                  <c:v>4.2218987383459153E-2</c:v>
                </c:pt>
                <c:pt idx="232">
                  <c:v>4.2218987383459153E-2</c:v>
                </c:pt>
                <c:pt idx="233">
                  <c:v>4.2218987383459153E-2</c:v>
                </c:pt>
                <c:pt idx="234">
                  <c:v>4.225129994124642E-2</c:v>
                </c:pt>
                <c:pt idx="235">
                  <c:v>4.3687862406204897E-2</c:v>
                </c:pt>
                <c:pt idx="236">
                  <c:v>4.3721521320566614E-2</c:v>
                </c:pt>
                <c:pt idx="237">
                  <c:v>4.4742059604014159E-2</c:v>
                </c:pt>
                <c:pt idx="238">
                  <c:v>4.480668471958868E-2</c:v>
                </c:pt>
                <c:pt idx="239">
                  <c:v>4.592819974612139E-2</c:v>
                </c:pt>
                <c:pt idx="240">
                  <c:v>4.641019539978132E-2</c:v>
                </c:pt>
                <c:pt idx="241">
                  <c:v>4.7840026081867451E-2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8-4B09-9C72-A81BA094E9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88-4B09-9C72-A81BA094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63291139240511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15189873417722"/>
          <c:y val="0.92145141978098655"/>
          <c:w val="0.7974683544303797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756780402449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457831325301204"/>
          <c:w val="0.8088480093058990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9-4F4C-B3A9-51A048E0F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9-4F4C-B3A9-51A048E0F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9-4F4C-B3A9-51A048E0F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  <c:pt idx="240">
                  <c:v>4.6753499998885673E-2</c:v>
                </c:pt>
                <c:pt idx="241">
                  <c:v>4.8601999995298684E-2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9-4F4C-B3A9-51A048E0F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9-4F4C-B3A9-51A048E0F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9-4F4C-B3A9-51A048E0F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  <c:pt idx="240">
                    <c:v>1E-4</c:v>
                  </c:pt>
                  <c:pt idx="24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9-4F4C-B3A9-51A048E0F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-1.5565290436178089E-2</c:v>
                </c:pt>
                <c:pt idx="105">
                  <c:v>-1.5551826870433398E-2</c:v>
                </c:pt>
                <c:pt idx="106">
                  <c:v>-1.4096415413432354E-2</c:v>
                </c:pt>
                <c:pt idx="107">
                  <c:v>-1.3991399600623768E-2</c:v>
                </c:pt>
                <c:pt idx="108">
                  <c:v>-1.3897154640410934E-2</c:v>
                </c:pt>
                <c:pt idx="109">
                  <c:v>-1.3880998361517306E-2</c:v>
                </c:pt>
                <c:pt idx="110">
                  <c:v>-1.2768907831005868E-2</c:v>
                </c:pt>
                <c:pt idx="111">
                  <c:v>-1.2572339771133386E-2</c:v>
                </c:pt>
                <c:pt idx="112">
                  <c:v>-1.2550798065941882E-2</c:v>
                </c:pt>
                <c:pt idx="113">
                  <c:v>-1.2498290159537588E-2</c:v>
                </c:pt>
                <c:pt idx="114">
                  <c:v>-1.1590845828345448E-2</c:v>
                </c:pt>
                <c:pt idx="115">
                  <c:v>-1.1565265053430536E-2</c:v>
                </c:pt>
                <c:pt idx="116">
                  <c:v>-1.1541030635090092E-2</c:v>
                </c:pt>
                <c:pt idx="117">
                  <c:v>-1.0019647705940063E-2</c:v>
                </c:pt>
                <c:pt idx="118">
                  <c:v>-1.0000798713897498E-2</c:v>
                </c:pt>
                <c:pt idx="119">
                  <c:v>-9.9859887915783388E-3</c:v>
                </c:pt>
                <c:pt idx="120">
                  <c:v>-9.9698325126847086E-3</c:v>
                </c:pt>
                <c:pt idx="121">
                  <c:v>-9.8055770105994859E-3</c:v>
                </c:pt>
                <c:pt idx="122">
                  <c:v>-8.7433016733434038E-3</c:v>
                </c:pt>
                <c:pt idx="123">
                  <c:v>-8.6207832250667187E-3</c:v>
                </c:pt>
                <c:pt idx="124">
                  <c:v>-8.4632595058538387E-3</c:v>
                </c:pt>
                <c:pt idx="125">
                  <c:v>-8.4592204361304338E-3</c:v>
                </c:pt>
                <c:pt idx="126">
                  <c:v>-8.4255615217687062E-3</c:v>
                </c:pt>
                <c:pt idx="127">
                  <c:v>-7.3982914554488188E-3</c:v>
                </c:pt>
                <c:pt idx="128">
                  <c:v>-7.2353823099380633E-3</c:v>
                </c:pt>
                <c:pt idx="129">
                  <c:v>-7.1317128537039462E-3</c:v>
                </c:pt>
                <c:pt idx="130">
                  <c:v>-5.8715231000009138E-3</c:v>
                </c:pt>
                <c:pt idx="131">
                  <c:v>-4.4416924179147797E-3</c:v>
                </c:pt>
                <c:pt idx="132">
                  <c:v>-1.7759064004660569E-3</c:v>
                </c:pt>
                <c:pt idx="133">
                  <c:v>-1.7691746175937141E-3</c:v>
                </c:pt>
                <c:pt idx="134">
                  <c:v>-1.7651355478703057E-3</c:v>
                </c:pt>
                <c:pt idx="135">
                  <c:v>-1.7651355478703057E-3</c:v>
                </c:pt>
                <c:pt idx="136">
                  <c:v>-1.7462865558277377E-3</c:v>
                </c:pt>
                <c:pt idx="137">
                  <c:v>-4.1070083395444018E-4</c:v>
                </c:pt>
                <c:pt idx="138">
                  <c:v>-3.4338300523098844E-4</c:v>
                </c:pt>
                <c:pt idx="139">
                  <c:v>-3.0972409086926084E-4</c:v>
                </c:pt>
                <c:pt idx="140">
                  <c:v>9.9893449951465874E-4</c:v>
                </c:pt>
                <c:pt idx="141">
                  <c:v>1.0554814756423593E-3</c:v>
                </c:pt>
                <c:pt idx="142">
                  <c:v>1.0931794597274919E-3</c:v>
                </c:pt>
                <c:pt idx="143">
                  <c:v>2.4543459565157036E-3</c:v>
                </c:pt>
                <c:pt idx="144">
                  <c:v>2.5634008390476963E-3</c:v>
                </c:pt>
                <c:pt idx="145">
                  <c:v>3.8047416007081641E-3</c:v>
                </c:pt>
                <c:pt idx="146">
                  <c:v>3.8909084214741804E-3</c:v>
                </c:pt>
                <c:pt idx="147">
                  <c:v>5.1847570895389439E-3</c:v>
                </c:pt>
                <c:pt idx="148">
                  <c:v>5.218416003900668E-3</c:v>
                </c:pt>
                <c:pt idx="149">
                  <c:v>5.3126609641135011E-3</c:v>
                </c:pt>
                <c:pt idx="150">
                  <c:v>5.3651688705177933E-3</c:v>
                </c:pt>
                <c:pt idx="151">
                  <c:v>6.4759130444547591E-3</c:v>
                </c:pt>
                <c:pt idx="152">
                  <c:v>6.6361294768165768E-3</c:v>
                </c:pt>
                <c:pt idx="153">
                  <c:v>8.0201840353707615E-3</c:v>
                </c:pt>
                <c:pt idx="154">
                  <c:v>9.30999363371212E-3</c:v>
                </c:pt>
                <c:pt idx="155">
                  <c:v>1.0484016566649129E-2</c:v>
                </c:pt>
                <c:pt idx="156">
                  <c:v>1.0484016566649129E-2</c:v>
                </c:pt>
                <c:pt idx="157">
                  <c:v>1.084080105888343E-2</c:v>
                </c:pt>
                <c:pt idx="158">
                  <c:v>1.2111761665182214E-2</c:v>
                </c:pt>
                <c:pt idx="159">
                  <c:v>1.3141724444651039E-2</c:v>
                </c:pt>
                <c:pt idx="160">
                  <c:v>1.4756005977439431E-2</c:v>
                </c:pt>
                <c:pt idx="161">
                  <c:v>1.4877178069141649E-2</c:v>
                </c:pt>
                <c:pt idx="162">
                  <c:v>1.5901755422312598E-2</c:v>
                </c:pt>
                <c:pt idx="163">
                  <c:v>1.5942146119546668E-2</c:v>
                </c:pt>
                <c:pt idx="164">
                  <c:v>1.6083513559865918E-2</c:v>
                </c:pt>
                <c:pt idx="165">
                  <c:v>1.6099669838759545E-2</c:v>
                </c:pt>
                <c:pt idx="166">
                  <c:v>1.6122557900525518E-2</c:v>
                </c:pt>
                <c:pt idx="167">
                  <c:v>1.7122900835356024E-2</c:v>
                </c:pt>
                <c:pt idx="168">
                  <c:v>1.7336971530696604E-2</c:v>
                </c:pt>
                <c:pt idx="169">
                  <c:v>1.7406982072568994E-2</c:v>
                </c:pt>
                <c:pt idx="170">
                  <c:v>1.7423138351462628E-2</c:v>
                </c:pt>
                <c:pt idx="171">
                  <c:v>1.7437948273781784E-2</c:v>
                </c:pt>
                <c:pt idx="172">
                  <c:v>1.747564625786692E-2</c:v>
                </c:pt>
                <c:pt idx="173">
                  <c:v>1.7509305172228644E-2</c:v>
                </c:pt>
                <c:pt idx="174">
                  <c:v>1.8616010276442205E-2</c:v>
                </c:pt>
                <c:pt idx="175">
                  <c:v>1.8782958491676369E-2</c:v>
                </c:pt>
                <c:pt idx="176">
                  <c:v>1.9930054293124E-2</c:v>
                </c:pt>
                <c:pt idx="177">
                  <c:v>1.9948903285166568E-2</c:v>
                </c:pt>
                <c:pt idx="178">
                  <c:v>1.9985254912677233E-2</c:v>
                </c:pt>
                <c:pt idx="179">
                  <c:v>2.1481057066912349E-2</c:v>
                </c:pt>
                <c:pt idx="180">
                  <c:v>2.1485096136635753E-2</c:v>
                </c:pt>
                <c:pt idx="181">
                  <c:v>2.1556453035082614E-2</c:v>
                </c:pt>
                <c:pt idx="182">
                  <c:v>2.1559145748231555E-2</c:v>
                </c:pt>
                <c:pt idx="183">
                  <c:v>2.173686481606147E-2</c:v>
                </c:pt>
                <c:pt idx="184">
                  <c:v>2.2625460155211038E-2</c:v>
                </c:pt>
                <c:pt idx="185">
                  <c:v>2.2750671316636661E-2</c:v>
                </c:pt>
                <c:pt idx="186">
                  <c:v>2.3061679685339016E-2</c:v>
                </c:pt>
                <c:pt idx="187">
                  <c:v>2.3188237203339103E-2</c:v>
                </c:pt>
                <c:pt idx="188">
                  <c:v>2.322728154399871E-2</c:v>
                </c:pt>
                <c:pt idx="189">
                  <c:v>2.430167409042501E-2</c:v>
                </c:pt>
                <c:pt idx="190">
                  <c:v>2.444438788731873E-2</c:v>
                </c:pt>
                <c:pt idx="191">
                  <c:v>2.4500934863446434E-2</c:v>
                </c:pt>
                <c:pt idx="192">
                  <c:v>2.45763308316167E-2</c:v>
                </c:pt>
                <c:pt idx="193">
                  <c:v>2.5761124617149467E-2</c:v>
                </c:pt>
                <c:pt idx="194">
                  <c:v>2.5779973609192028E-2</c:v>
                </c:pt>
                <c:pt idx="195">
                  <c:v>2.5809593453830347E-2</c:v>
                </c:pt>
                <c:pt idx="196">
                  <c:v>2.6882639643682184E-2</c:v>
                </c:pt>
                <c:pt idx="197">
                  <c:v>2.6890717783129001E-2</c:v>
                </c:pt>
                <c:pt idx="198">
                  <c:v>2.6894756852852406E-2</c:v>
                </c:pt>
                <c:pt idx="199">
                  <c:v>2.6897449566001347E-2</c:v>
                </c:pt>
                <c:pt idx="200">
                  <c:v>2.6902834992299222E-2</c:v>
                </c:pt>
                <c:pt idx="201">
                  <c:v>2.6944572046107763E-2</c:v>
                </c:pt>
                <c:pt idx="202">
                  <c:v>2.7028046153724838E-2</c:v>
                </c:pt>
                <c:pt idx="203">
                  <c:v>2.728385390287396E-2</c:v>
                </c:pt>
                <c:pt idx="204">
                  <c:v>2.7336361809278252E-2</c:v>
                </c:pt>
                <c:pt idx="205">
                  <c:v>2.8262655132512964E-2</c:v>
                </c:pt>
                <c:pt idx="206">
                  <c:v>2.8517116525087614E-2</c:v>
                </c:pt>
                <c:pt idx="207">
                  <c:v>2.8521155594811019E-2</c:v>
                </c:pt>
                <c:pt idx="208">
                  <c:v>2.9644016977918207E-2</c:v>
                </c:pt>
                <c:pt idx="209">
                  <c:v>2.9661519613386304E-2</c:v>
                </c:pt>
                <c:pt idx="210">
                  <c:v>2.990386379679074E-2</c:v>
                </c:pt>
                <c:pt idx="211">
                  <c:v>2.9924059145407772E-2</c:v>
                </c:pt>
                <c:pt idx="212">
                  <c:v>3.1142511845302263E-2</c:v>
                </c:pt>
                <c:pt idx="213">
                  <c:v>3.1200405178004431E-2</c:v>
                </c:pt>
                <c:pt idx="214">
                  <c:v>3.1310806417110898E-2</c:v>
                </c:pt>
                <c:pt idx="215">
                  <c:v>3.2365003614920167E-2</c:v>
                </c:pt>
                <c:pt idx="216">
                  <c:v>3.2669280200750168E-2</c:v>
                </c:pt>
                <c:pt idx="217">
                  <c:v>3.3859459412580811E-2</c:v>
                </c:pt>
                <c:pt idx="218">
                  <c:v>3.3859459412580811E-2</c:v>
                </c:pt>
                <c:pt idx="219">
                  <c:v>3.409372545653843E-2</c:v>
                </c:pt>
                <c:pt idx="220">
                  <c:v>3.6678730079519009E-2</c:v>
                </c:pt>
                <c:pt idx="221">
                  <c:v>3.7788127896881504E-2</c:v>
                </c:pt>
                <c:pt idx="222">
                  <c:v>3.8084326343264696E-2</c:v>
                </c:pt>
                <c:pt idx="223">
                  <c:v>3.8109907118179603E-2</c:v>
                </c:pt>
                <c:pt idx="224">
                  <c:v>3.9134484471350553E-2</c:v>
                </c:pt>
                <c:pt idx="225">
                  <c:v>3.9281237337967678E-2</c:v>
                </c:pt>
                <c:pt idx="226">
                  <c:v>3.9638021830201986E-2</c:v>
                </c:pt>
                <c:pt idx="227">
                  <c:v>4.0732609725245325E-2</c:v>
                </c:pt>
                <c:pt idx="228">
                  <c:v>4.0820122902585812E-2</c:v>
                </c:pt>
                <c:pt idx="229">
                  <c:v>4.0820122902585812E-2</c:v>
                </c:pt>
                <c:pt idx="230">
                  <c:v>4.0923792358819933E-2</c:v>
                </c:pt>
                <c:pt idx="231">
                  <c:v>4.2218987383459153E-2</c:v>
                </c:pt>
                <c:pt idx="232">
                  <c:v>4.2218987383459153E-2</c:v>
                </c:pt>
                <c:pt idx="233">
                  <c:v>4.2218987383459153E-2</c:v>
                </c:pt>
                <c:pt idx="234">
                  <c:v>4.225129994124642E-2</c:v>
                </c:pt>
                <c:pt idx="235">
                  <c:v>4.3687862406204897E-2</c:v>
                </c:pt>
                <c:pt idx="236">
                  <c:v>4.3721521320566614E-2</c:v>
                </c:pt>
                <c:pt idx="237">
                  <c:v>4.4742059604014159E-2</c:v>
                </c:pt>
                <c:pt idx="238">
                  <c:v>4.480668471958868E-2</c:v>
                </c:pt>
                <c:pt idx="239">
                  <c:v>4.592819974612139E-2</c:v>
                </c:pt>
                <c:pt idx="240">
                  <c:v>4.641019539978132E-2</c:v>
                </c:pt>
                <c:pt idx="241">
                  <c:v>4.7840026081867451E-2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9-4F4C-B3A9-51A048E0FF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  <c:pt idx="240">
                  <c:v>27161</c:v>
                </c:pt>
                <c:pt idx="241">
                  <c:v>27692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9-4F4C-B3A9-51A048E0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18408362461801"/>
              <c:y val="0.85843373493975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33981830470244"/>
          <c:y val="0.92168674698795183"/>
          <c:w val="0.7962096917980039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57151</xdr:rowOff>
    </xdr:from>
    <xdr:to>
      <xdr:col>17</xdr:col>
      <xdr:colOff>371474</xdr:colOff>
      <xdr:row>18</xdr:row>
      <xdr:rowOff>114301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05839EF2-64FB-433D-BF70-9577D53E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26</xdr:col>
      <xdr:colOff>676275</xdr:colOff>
      <xdr:row>18</xdr:row>
      <xdr:rowOff>104774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8BC373E-0DD9-F3F2-6B45-E3C74AEA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vsolj.cetus-net.org/no42.pdf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4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830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2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224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6"/>
  <sheetViews>
    <sheetView tabSelected="1" workbookViewId="0">
      <pane xSplit="14" ySplit="22" topLeftCell="O24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2.71093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s="28" customFormat="1" ht="12.95" customHeight="1" x14ac:dyDescent="0.2">
      <c r="A2" s="28" t="s">
        <v>27</v>
      </c>
      <c r="B2" s="29" t="s">
        <v>30</v>
      </c>
      <c r="C2" s="29"/>
      <c r="D2" s="29"/>
    </row>
    <row r="3" spans="1:6" s="28" customFormat="1" ht="12.95" customHeight="1" thickBot="1" x14ac:dyDescent="0.25">
      <c r="B3" s="29"/>
      <c r="C3" s="30"/>
      <c r="D3" s="30"/>
    </row>
    <row r="4" spans="1:6" s="28" customFormat="1" ht="12.95" customHeight="1" thickBot="1" x14ac:dyDescent="0.25">
      <c r="A4" s="31" t="s">
        <v>3</v>
      </c>
      <c r="B4" s="32"/>
      <c r="C4" s="33">
        <v>40570.9755</v>
      </c>
      <c r="D4" s="34">
        <v>0.71600649999999999</v>
      </c>
    </row>
    <row r="5" spans="1:6" s="28" customFormat="1" ht="12.95" customHeight="1" x14ac:dyDescent="0.2">
      <c r="A5" s="35" t="s">
        <v>87</v>
      </c>
      <c r="C5" s="36">
        <v>-9.5</v>
      </c>
      <c r="D5" s="28" t="s">
        <v>88</v>
      </c>
    </row>
    <row r="6" spans="1:6" s="28" customFormat="1" ht="12.95" customHeight="1" x14ac:dyDescent="0.2">
      <c r="A6" s="31" t="s">
        <v>4</v>
      </c>
    </row>
    <row r="7" spans="1:6" s="28" customFormat="1" ht="12.95" customHeight="1" x14ac:dyDescent="0.2">
      <c r="A7" s="28" t="s">
        <v>5</v>
      </c>
      <c r="C7" s="28">
        <f>+C4</f>
        <v>40570.9755</v>
      </c>
      <c r="D7" s="28" t="s">
        <v>844</v>
      </c>
    </row>
    <row r="8" spans="1:6" s="28" customFormat="1" ht="12.95" customHeight="1" x14ac:dyDescent="0.2">
      <c r="A8" s="28" t="s">
        <v>6</v>
      </c>
      <c r="C8" s="28">
        <f>+D4</f>
        <v>0.71600649999999999</v>
      </c>
      <c r="D8" s="28" t="s">
        <v>844</v>
      </c>
    </row>
    <row r="9" spans="1:6" s="28" customFormat="1" ht="12.95" customHeight="1" x14ac:dyDescent="0.2">
      <c r="A9" s="37" t="s">
        <v>97</v>
      </c>
      <c r="B9" s="38">
        <v>210</v>
      </c>
      <c r="C9" s="39" t="str">
        <f>"F"&amp;B9</f>
        <v>F210</v>
      </c>
      <c r="D9" s="40" t="str">
        <f>"G"&amp;B9</f>
        <v>G210</v>
      </c>
    </row>
    <row r="10" spans="1:6" s="28" customFormat="1" ht="12.95" customHeight="1" thickBot="1" x14ac:dyDescent="0.25">
      <c r="C10" s="41" t="s">
        <v>23</v>
      </c>
      <c r="D10" s="41" t="s">
        <v>24</v>
      </c>
    </row>
    <row r="11" spans="1:6" s="28" customFormat="1" ht="12.95" customHeight="1" x14ac:dyDescent="0.2">
      <c r="A11" s="28" t="s">
        <v>19</v>
      </c>
      <c r="C11" s="40">
        <f ca="1">INTERCEPT(INDIRECT($D$9):G969,INDIRECT($C$9):F969)</f>
        <v>-2.6726586438526531E-2</v>
      </c>
      <c r="D11" s="42"/>
    </row>
    <row r="12" spans="1:6" s="28" customFormat="1" ht="12.95" customHeight="1" x14ac:dyDescent="0.2">
      <c r="A12" s="28" t="s">
        <v>20</v>
      </c>
      <c r="C12" s="40">
        <f ca="1">SLOPE(INDIRECT($D$9):G969,INDIRECT($C$9):F969)</f>
        <v>2.6927131489381041E-6</v>
      </c>
      <c r="D12" s="42"/>
      <c r="E12" s="95" t="s">
        <v>843</v>
      </c>
      <c r="F12" s="96" t="s">
        <v>842</v>
      </c>
    </row>
    <row r="13" spans="1:6" s="28" customFormat="1" ht="12.95" customHeight="1" x14ac:dyDescent="0.2">
      <c r="A13" s="28" t="s">
        <v>22</v>
      </c>
      <c r="C13" s="42" t="s">
        <v>17</v>
      </c>
      <c r="E13" s="93" t="s">
        <v>95</v>
      </c>
      <c r="F13" s="97">
        <v>1</v>
      </c>
    </row>
    <row r="14" spans="1:6" s="28" customFormat="1" ht="12.95" customHeight="1" x14ac:dyDescent="0.2">
      <c r="E14" s="93" t="s">
        <v>89</v>
      </c>
      <c r="F14" s="98">
        <f ca="1">NOW()+15018.5+$C$5/24</f>
        <v>60680.840695833329</v>
      </c>
    </row>
    <row r="15" spans="1:6" s="28" customFormat="1" ht="12.95" customHeight="1" x14ac:dyDescent="0.2">
      <c r="A15" s="31" t="s">
        <v>21</v>
      </c>
      <c r="C15" s="43">
        <f ca="1">(C7+C11)+(C8+C12)*INT(MAX(F21:F3510))</f>
        <v>60398.675338026078</v>
      </c>
      <c r="E15" s="93" t="s">
        <v>96</v>
      </c>
      <c r="F15" s="98">
        <f ca="1">ROUND(2*($F$14-$C$7)/$C$8,0)/2+$F$13</f>
        <v>28087</v>
      </c>
    </row>
    <row r="16" spans="1:6" s="28" customFormat="1" ht="12.95" customHeight="1" x14ac:dyDescent="0.2">
      <c r="A16" s="31" t="s">
        <v>7</v>
      </c>
      <c r="C16" s="43">
        <f ca="1">+C8+C12</f>
        <v>0.71600919271314889</v>
      </c>
      <c r="E16" s="93" t="s">
        <v>90</v>
      </c>
      <c r="F16" s="98">
        <f ca="1">ROUND(2*($F$14-$C$15)/$C$16,0)/2+$F$13</f>
        <v>395</v>
      </c>
    </row>
    <row r="17" spans="1:21" s="28" customFormat="1" ht="12.95" customHeight="1" thickBot="1" x14ac:dyDescent="0.25">
      <c r="A17" s="37" t="s">
        <v>85</v>
      </c>
      <c r="C17" s="28">
        <f>COUNT(C21:C2168)</f>
        <v>242</v>
      </c>
      <c r="E17" s="93" t="s">
        <v>840</v>
      </c>
      <c r="F17" s="99">
        <f ca="1">+$C$15+$C$16*$F$16-15018.5-$C$5/24</f>
        <v>45663.394802481111</v>
      </c>
    </row>
    <row r="18" spans="1:21" s="28" customFormat="1" ht="12.95" customHeight="1" thickTop="1" thickBot="1" x14ac:dyDescent="0.25">
      <c r="A18" s="31" t="s">
        <v>8</v>
      </c>
      <c r="C18" s="44">
        <f ca="1">+C15</f>
        <v>60398.675338026078</v>
      </c>
      <c r="D18" s="92">
        <f ca="1">+C16</f>
        <v>0.71600919271314889</v>
      </c>
      <c r="E18" s="94" t="s">
        <v>841</v>
      </c>
      <c r="F18" s="100">
        <f ca="1">+($C$15+$C$16*$F$16)-($C$16/2)-15018.5-$C$5/24</f>
        <v>45663.036797884757</v>
      </c>
    </row>
    <row r="19" spans="1:21" s="28" customFormat="1" ht="12.95" customHeight="1" thickTop="1" x14ac:dyDescent="0.2">
      <c r="E19" s="37"/>
      <c r="F19" s="45"/>
    </row>
    <row r="20" spans="1:21" s="28" customFormat="1" ht="12.95" customHeight="1" thickBot="1" x14ac:dyDescent="0.25">
      <c r="A20" s="41" t="s">
        <v>9</v>
      </c>
      <c r="B20" s="41" t="s">
        <v>10</v>
      </c>
      <c r="C20" s="41" t="s">
        <v>11</v>
      </c>
      <c r="D20" s="41" t="s">
        <v>16</v>
      </c>
      <c r="E20" s="41" t="s">
        <v>12</v>
      </c>
      <c r="F20" s="41" t="s">
        <v>13</v>
      </c>
      <c r="G20" s="41" t="s">
        <v>14</v>
      </c>
      <c r="H20" s="46" t="s">
        <v>118</v>
      </c>
      <c r="I20" s="46" t="s">
        <v>121</v>
      </c>
      <c r="J20" s="46" t="s">
        <v>115</v>
      </c>
      <c r="K20" s="46" t="s">
        <v>113</v>
      </c>
      <c r="L20" s="46" t="s">
        <v>109</v>
      </c>
      <c r="M20" s="46" t="s">
        <v>28</v>
      </c>
      <c r="N20" s="46" t="s">
        <v>29</v>
      </c>
      <c r="O20" s="46" t="s">
        <v>26</v>
      </c>
      <c r="P20" s="46" t="s">
        <v>25</v>
      </c>
      <c r="Q20" s="41" t="s">
        <v>18</v>
      </c>
      <c r="U20" s="47" t="s">
        <v>821</v>
      </c>
    </row>
    <row r="21" spans="1:21" s="28" customFormat="1" ht="12.95" customHeight="1" x14ac:dyDescent="0.2">
      <c r="A21" s="48" t="s">
        <v>129</v>
      </c>
      <c r="B21" s="49" t="s">
        <v>76</v>
      </c>
      <c r="C21" s="50">
        <v>25644.376</v>
      </c>
      <c r="D21" s="50" t="s">
        <v>121</v>
      </c>
      <c r="E21" s="51">
        <f t="shared" ref="E21:E84" si="0">+(C21-C$7)/C$8</f>
        <v>-20847.016751942894</v>
      </c>
      <c r="F21" s="28">
        <f t="shared" ref="F21:F84" si="1">ROUND(2*E21,0)/2</f>
        <v>-20847</v>
      </c>
      <c r="G21" s="28">
        <f t="shared" ref="G21:G52" si="2">+C21-(C$7+F21*C$8)</f>
        <v>-1.1994500000582775E-2</v>
      </c>
      <c r="H21" s="28">
        <f t="shared" ref="H21:H45" si="3">+G21</f>
        <v>-1.1994500000582775E-2</v>
      </c>
      <c r="Q21" s="52">
        <f t="shared" ref="Q21:Q84" si="4">+C21-15018.5</f>
        <v>10625.876</v>
      </c>
    </row>
    <row r="22" spans="1:21" s="28" customFormat="1" ht="12.95" customHeight="1" x14ac:dyDescent="0.2">
      <c r="A22" s="53" t="s">
        <v>129</v>
      </c>
      <c r="B22" s="54" t="s">
        <v>31</v>
      </c>
      <c r="C22" s="55">
        <v>26089.352999999999</v>
      </c>
      <c r="D22" s="55" t="s">
        <v>121</v>
      </c>
      <c r="E22" s="51">
        <f t="shared" si="0"/>
        <v>-20225.546136801833</v>
      </c>
      <c r="F22" s="28">
        <f t="shared" si="1"/>
        <v>-20225.5</v>
      </c>
      <c r="G22" s="28">
        <f t="shared" si="2"/>
        <v>-3.303425000194693E-2</v>
      </c>
      <c r="H22" s="28">
        <f t="shared" si="3"/>
        <v>-3.303425000194693E-2</v>
      </c>
      <c r="Q22" s="52">
        <f t="shared" si="4"/>
        <v>11070.852999999999</v>
      </c>
    </row>
    <row r="23" spans="1:21" s="28" customFormat="1" ht="12.95" customHeight="1" x14ac:dyDescent="0.2">
      <c r="A23" s="53" t="s">
        <v>129</v>
      </c>
      <c r="B23" s="54" t="s">
        <v>76</v>
      </c>
      <c r="C23" s="55">
        <v>26362.563999999998</v>
      </c>
      <c r="D23" s="55" t="s">
        <v>121</v>
      </c>
      <c r="E23" s="51">
        <f t="shared" si="0"/>
        <v>-19843.969991892536</v>
      </c>
      <c r="F23" s="28">
        <f t="shared" si="1"/>
        <v>-19844</v>
      </c>
      <c r="G23" s="28">
        <f t="shared" si="2"/>
        <v>2.1485999997821636E-2</v>
      </c>
      <c r="H23" s="28">
        <f t="shared" si="3"/>
        <v>2.1485999997821636E-2</v>
      </c>
      <c r="Q23" s="52">
        <f t="shared" si="4"/>
        <v>11344.063999999998</v>
      </c>
    </row>
    <row r="24" spans="1:21" s="28" customFormat="1" ht="12.95" customHeight="1" x14ac:dyDescent="0.2">
      <c r="A24" s="53" t="s">
        <v>129</v>
      </c>
      <c r="B24" s="54" t="s">
        <v>76</v>
      </c>
      <c r="C24" s="55">
        <v>26715.508999999998</v>
      </c>
      <c r="D24" s="55" t="s">
        <v>121</v>
      </c>
      <c r="E24" s="51">
        <f t="shared" si="0"/>
        <v>-19351.03452273129</v>
      </c>
      <c r="F24" s="28">
        <f t="shared" si="1"/>
        <v>-19351</v>
      </c>
      <c r="G24" s="28">
        <f t="shared" si="2"/>
        <v>-2.4718500004382804E-2</v>
      </c>
      <c r="H24" s="28">
        <f t="shared" si="3"/>
        <v>-2.4718500004382804E-2</v>
      </c>
      <c r="Q24" s="52">
        <f t="shared" si="4"/>
        <v>11697.008999999998</v>
      </c>
    </row>
    <row r="25" spans="1:21" s="28" customFormat="1" ht="12.95" customHeight="1" x14ac:dyDescent="0.2">
      <c r="A25" s="53" t="s">
        <v>129</v>
      </c>
      <c r="B25" s="54" t="s">
        <v>76</v>
      </c>
      <c r="C25" s="55">
        <v>26743.449000000001</v>
      </c>
      <c r="D25" s="55" t="s">
        <v>121</v>
      </c>
      <c r="E25" s="51">
        <f t="shared" si="0"/>
        <v>-19312.012530612501</v>
      </c>
      <c r="F25" s="28">
        <f t="shared" si="1"/>
        <v>-19312</v>
      </c>
      <c r="G25" s="28">
        <f t="shared" si="2"/>
        <v>-8.9719999996304978E-3</v>
      </c>
      <c r="H25" s="28">
        <f t="shared" si="3"/>
        <v>-8.9719999996304978E-3</v>
      </c>
      <c r="Q25" s="52">
        <f t="shared" si="4"/>
        <v>11724.949000000001</v>
      </c>
    </row>
    <row r="26" spans="1:21" s="28" customFormat="1" ht="12.95" customHeight="1" x14ac:dyDescent="0.2">
      <c r="A26" s="53" t="s">
        <v>129</v>
      </c>
      <c r="B26" s="54" t="s">
        <v>76</v>
      </c>
      <c r="C26" s="55">
        <v>26771.373</v>
      </c>
      <c r="D26" s="55" t="s">
        <v>121</v>
      </c>
      <c r="E26" s="51">
        <f t="shared" si="0"/>
        <v>-19273.012884659569</v>
      </c>
      <c r="F26" s="28">
        <f t="shared" si="1"/>
        <v>-19273</v>
      </c>
      <c r="G26" s="28">
        <f t="shared" si="2"/>
        <v>-9.2255000017757993E-3</v>
      </c>
      <c r="H26" s="28">
        <f t="shared" si="3"/>
        <v>-9.2255000017757993E-3</v>
      </c>
      <c r="Q26" s="52">
        <f t="shared" si="4"/>
        <v>11752.873</v>
      </c>
    </row>
    <row r="27" spans="1:21" s="28" customFormat="1" ht="12.95" customHeight="1" x14ac:dyDescent="0.2">
      <c r="A27" s="53" t="s">
        <v>129</v>
      </c>
      <c r="B27" s="54" t="s">
        <v>76</v>
      </c>
      <c r="C27" s="55">
        <v>26987.618999999999</v>
      </c>
      <c r="D27" s="55" t="s">
        <v>121</v>
      </c>
      <c r="E27" s="51">
        <f t="shared" si="0"/>
        <v>-18970.996073359671</v>
      </c>
      <c r="F27" s="28">
        <f t="shared" si="1"/>
        <v>-18971</v>
      </c>
      <c r="G27" s="28">
        <f t="shared" si="2"/>
        <v>2.8114999986428302E-3</v>
      </c>
      <c r="H27" s="28">
        <f t="shared" si="3"/>
        <v>2.8114999986428302E-3</v>
      </c>
      <c r="Q27" s="52">
        <f t="shared" si="4"/>
        <v>11969.118999999999</v>
      </c>
    </row>
    <row r="28" spans="1:21" s="28" customFormat="1" ht="12.95" customHeight="1" x14ac:dyDescent="0.2">
      <c r="A28" s="53" t="s">
        <v>129</v>
      </c>
      <c r="B28" s="54" t="s">
        <v>31</v>
      </c>
      <c r="C28" s="55">
        <v>27062.444</v>
      </c>
      <c r="D28" s="55" t="s">
        <v>121</v>
      </c>
      <c r="E28" s="51">
        <f t="shared" si="0"/>
        <v>-18866.492832118147</v>
      </c>
      <c r="F28" s="28">
        <f t="shared" si="1"/>
        <v>-18866.5</v>
      </c>
      <c r="G28" s="28">
        <f t="shared" si="2"/>
        <v>5.1322499966772739E-3</v>
      </c>
      <c r="H28" s="28">
        <f t="shared" si="3"/>
        <v>5.1322499966772739E-3</v>
      </c>
      <c r="Q28" s="52">
        <f t="shared" si="4"/>
        <v>12043.944</v>
      </c>
    </row>
    <row r="29" spans="1:21" s="28" customFormat="1" ht="12.95" customHeight="1" x14ac:dyDescent="0.2">
      <c r="A29" s="53" t="s">
        <v>129</v>
      </c>
      <c r="B29" s="54" t="s">
        <v>76</v>
      </c>
      <c r="C29" s="55">
        <v>27157.337</v>
      </c>
      <c r="D29" s="55" t="s">
        <v>121</v>
      </c>
      <c r="E29" s="51">
        <f t="shared" si="0"/>
        <v>-18733.961912356943</v>
      </c>
      <c r="F29" s="28">
        <f t="shared" si="1"/>
        <v>-18734</v>
      </c>
      <c r="G29" s="28">
        <f t="shared" si="2"/>
        <v>2.7270999999018386E-2</v>
      </c>
      <c r="H29" s="28">
        <f t="shared" si="3"/>
        <v>2.7270999999018386E-2</v>
      </c>
      <c r="Q29" s="52">
        <f t="shared" si="4"/>
        <v>12138.837</v>
      </c>
    </row>
    <row r="30" spans="1:21" s="28" customFormat="1" ht="12.95" customHeight="1" x14ac:dyDescent="0.2">
      <c r="A30" s="53" t="s">
        <v>129</v>
      </c>
      <c r="B30" s="54" t="s">
        <v>31</v>
      </c>
      <c r="C30" s="55">
        <v>27158.371999999999</v>
      </c>
      <c r="D30" s="55" t="s">
        <v>121</v>
      </c>
      <c r="E30" s="51">
        <f t="shared" si="0"/>
        <v>-18732.516394753402</v>
      </c>
      <c r="F30" s="28">
        <f t="shared" si="1"/>
        <v>-18732.5</v>
      </c>
      <c r="G30" s="28">
        <f t="shared" si="2"/>
        <v>-1.1738750003132736E-2</v>
      </c>
      <c r="H30" s="28">
        <f t="shared" si="3"/>
        <v>-1.1738750003132736E-2</v>
      </c>
      <c r="Q30" s="52">
        <f t="shared" si="4"/>
        <v>12139.871999999999</v>
      </c>
    </row>
    <row r="31" spans="1:21" s="28" customFormat="1" ht="12.95" customHeight="1" x14ac:dyDescent="0.2">
      <c r="A31" s="53" t="s">
        <v>129</v>
      </c>
      <c r="B31" s="54" t="s">
        <v>31</v>
      </c>
      <c r="C31" s="55">
        <v>27158.395</v>
      </c>
      <c r="D31" s="55" t="s">
        <v>121</v>
      </c>
      <c r="E31" s="51">
        <f t="shared" si="0"/>
        <v>-18732.484272139987</v>
      </c>
      <c r="F31" s="28">
        <f t="shared" si="1"/>
        <v>-18732.5</v>
      </c>
      <c r="G31" s="28">
        <f t="shared" si="2"/>
        <v>1.1261249997915002E-2</v>
      </c>
      <c r="H31" s="28">
        <f t="shared" si="3"/>
        <v>1.1261249997915002E-2</v>
      </c>
      <c r="Q31" s="52">
        <f t="shared" si="4"/>
        <v>12139.895</v>
      </c>
    </row>
    <row r="32" spans="1:21" s="28" customFormat="1" ht="12.95" customHeight="1" x14ac:dyDescent="0.2">
      <c r="A32" s="53" t="s">
        <v>129</v>
      </c>
      <c r="B32" s="54" t="s">
        <v>31</v>
      </c>
      <c r="C32" s="55">
        <v>27483.43</v>
      </c>
      <c r="D32" s="55" t="s">
        <v>121</v>
      </c>
      <c r="E32" s="51">
        <f t="shared" si="0"/>
        <v>-18278.528896036558</v>
      </c>
      <c r="F32" s="28">
        <f t="shared" si="1"/>
        <v>-18278.5</v>
      </c>
      <c r="G32" s="28">
        <f t="shared" si="2"/>
        <v>-2.0689750002929941E-2</v>
      </c>
      <c r="H32" s="28">
        <f t="shared" si="3"/>
        <v>-2.0689750002929941E-2</v>
      </c>
      <c r="Q32" s="52">
        <f t="shared" si="4"/>
        <v>12464.93</v>
      </c>
    </row>
    <row r="33" spans="1:17" s="28" customFormat="1" ht="12.95" customHeight="1" x14ac:dyDescent="0.2">
      <c r="A33" s="53" t="s">
        <v>129</v>
      </c>
      <c r="B33" s="54" t="s">
        <v>31</v>
      </c>
      <c r="C33" s="55">
        <v>27501.360000000001</v>
      </c>
      <c r="D33" s="55" t="s">
        <v>121</v>
      </c>
      <c r="E33" s="51">
        <f t="shared" si="0"/>
        <v>-18253.487223928834</v>
      </c>
      <c r="F33" s="28">
        <f t="shared" si="1"/>
        <v>-18253.5</v>
      </c>
      <c r="G33" s="28">
        <f t="shared" si="2"/>
        <v>9.1477499991015065E-3</v>
      </c>
      <c r="H33" s="28">
        <f t="shared" si="3"/>
        <v>9.1477499991015065E-3</v>
      </c>
      <c r="Q33" s="52">
        <f t="shared" si="4"/>
        <v>12482.86</v>
      </c>
    </row>
    <row r="34" spans="1:17" s="28" customFormat="1" ht="12.95" customHeight="1" x14ac:dyDescent="0.2">
      <c r="A34" s="53" t="s">
        <v>129</v>
      </c>
      <c r="B34" s="54" t="s">
        <v>76</v>
      </c>
      <c r="C34" s="55">
        <v>27502.428</v>
      </c>
      <c r="D34" s="55" t="s">
        <v>121</v>
      </c>
      <c r="E34" s="51">
        <f t="shared" si="0"/>
        <v>-18251.995617358225</v>
      </c>
      <c r="F34" s="28">
        <f t="shared" si="1"/>
        <v>-18252</v>
      </c>
      <c r="G34" s="28">
        <f t="shared" si="2"/>
        <v>3.1380000000353903E-3</v>
      </c>
      <c r="H34" s="28">
        <f t="shared" si="3"/>
        <v>3.1380000000353903E-3</v>
      </c>
      <c r="Q34" s="52">
        <f t="shared" si="4"/>
        <v>12483.928</v>
      </c>
    </row>
    <row r="35" spans="1:17" s="28" customFormat="1" ht="12.95" customHeight="1" x14ac:dyDescent="0.2">
      <c r="A35" s="53" t="s">
        <v>129</v>
      </c>
      <c r="B35" s="54" t="s">
        <v>76</v>
      </c>
      <c r="C35" s="55">
        <v>27505.292000000001</v>
      </c>
      <c r="D35" s="55" t="s">
        <v>121</v>
      </c>
      <c r="E35" s="51">
        <f t="shared" si="0"/>
        <v>-18247.99565367074</v>
      </c>
      <c r="F35" s="28">
        <f t="shared" si="1"/>
        <v>-18248</v>
      </c>
      <c r="G35" s="28">
        <f t="shared" si="2"/>
        <v>3.1119999985094182E-3</v>
      </c>
      <c r="H35" s="28">
        <f t="shared" si="3"/>
        <v>3.1119999985094182E-3</v>
      </c>
      <c r="Q35" s="52">
        <f t="shared" si="4"/>
        <v>12486.792000000001</v>
      </c>
    </row>
    <row r="36" spans="1:17" s="28" customFormat="1" ht="12.95" customHeight="1" x14ac:dyDescent="0.2">
      <c r="A36" s="53" t="s">
        <v>129</v>
      </c>
      <c r="B36" s="54" t="s">
        <v>31</v>
      </c>
      <c r="C36" s="55">
        <v>27513.52</v>
      </c>
      <c r="D36" s="55" t="s">
        <v>121</v>
      </c>
      <c r="E36" s="51">
        <f t="shared" si="0"/>
        <v>-18236.504137881431</v>
      </c>
      <c r="F36" s="28">
        <f t="shared" si="1"/>
        <v>-18236.5</v>
      </c>
      <c r="G36" s="28">
        <f t="shared" si="2"/>
        <v>-2.9627500007336494E-3</v>
      </c>
      <c r="H36" s="28">
        <f t="shared" si="3"/>
        <v>-2.9627500007336494E-3</v>
      </c>
      <c r="Q36" s="52">
        <f t="shared" si="4"/>
        <v>12495.02</v>
      </c>
    </row>
    <row r="37" spans="1:17" s="28" customFormat="1" ht="12.95" customHeight="1" x14ac:dyDescent="0.2">
      <c r="A37" s="53" t="s">
        <v>129</v>
      </c>
      <c r="B37" s="54" t="s">
        <v>31</v>
      </c>
      <c r="C37" s="55">
        <v>27516.39</v>
      </c>
      <c r="D37" s="55" t="s">
        <v>121</v>
      </c>
      <c r="E37" s="51">
        <f t="shared" si="0"/>
        <v>-18232.495794381757</v>
      </c>
      <c r="F37" s="28">
        <f t="shared" si="1"/>
        <v>-18232.5</v>
      </c>
      <c r="G37" s="28">
        <f t="shared" si="2"/>
        <v>3.0112499989627395E-3</v>
      </c>
      <c r="H37" s="28">
        <f t="shared" si="3"/>
        <v>3.0112499989627395E-3</v>
      </c>
      <c r="Q37" s="52">
        <f t="shared" si="4"/>
        <v>12497.89</v>
      </c>
    </row>
    <row r="38" spans="1:17" s="28" customFormat="1" ht="12.95" customHeight="1" x14ac:dyDescent="0.2">
      <c r="A38" s="53" t="s">
        <v>129</v>
      </c>
      <c r="B38" s="54" t="s">
        <v>31</v>
      </c>
      <c r="C38" s="55">
        <v>27516.399000000001</v>
      </c>
      <c r="D38" s="55" t="s">
        <v>121</v>
      </c>
      <c r="E38" s="51">
        <f t="shared" si="0"/>
        <v>-18232.483224663461</v>
      </c>
      <c r="F38" s="28">
        <f t="shared" si="1"/>
        <v>-18232.5</v>
      </c>
      <c r="G38" s="28">
        <f t="shared" si="2"/>
        <v>1.2011250000796281E-2</v>
      </c>
      <c r="H38" s="28">
        <f t="shared" si="3"/>
        <v>1.2011250000796281E-2</v>
      </c>
      <c r="Q38" s="52">
        <f t="shared" si="4"/>
        <v>12497.899000000001</v>
      </c>
    </row>
    <row r="39" spans="1:17" s="28" customFormat="1" ht="12.95" customHeight="1" x14ac:dyDescent="0.2">
      <c r="A39" s="53" t="s">
        <v>129</v>
      </c>
      <c r="B39" s="54" t="s">
        <v>76</v>
      </c>
      <c r="C39" s="55">
        <v>27530.333999999999</v>
      </c>
      <c r="D39" s="55" t="s">
        <v>121</v>
      </c>
      <c r="E39" s="51">
        <f t="shared" si="0"/>
        <v>-18213.021110841873</v>
      </c>
      <c r="F39" s="28">
        <f t="shared" si="1"/>
        <v>-18213</v>
      </c>
      <c r="G39" s="28">
        <f t="shared" si="2"/>
        <v>-1.5115500002139015E-2</v>
      </c>
      <c r="H39" s="28">
        <f t="shared" si="3"/>
        <v>-1.5115500002139015E-2</v>
      </c>
      <c r="Q39" s="52">
        <f t="shared" si="4"/>
        <v>12511.833999999999</v>
      </c>
    </row>
    <row r="40" spans="1:17" s="28" customFormat="1" ht="12.95" customHeight="1" x14ac:dyDescent="0.2">
      <c r="A40" s="53" t="s">
        <v>129</v>
      </c>
      <c r="B40" s="54" t="s">
        <v>76</v>
      </c>
      <c r="C40" s="55">
        <v>27530.355</v>
      </c>
      <c r="D40" s="55" t="s">
        <v>121</v>
      </c>
      <c r="E40" s="51">
        <f t="shared" si="0"/>
        <v>-18212.991781499193</v>
      </c>
      <c r="F40" s="28">
        <f t="shared" si="1"/>
        <v>-18213</v>
      </c>
      <c r="G40" s="28">
        <f t="shared" si="2"/>
        <v>5.8844999985012691E-3</v>
      </c>
      <c r="H40" s="28">
        <f t="shared" si="3"/>
        <v>5.8844999985012691E-3</v>
      </c>
      <c r="Q40" s="52">
        <f t="shared" si="4"/>
        <v>12511.855</v>
      </c>
    </row>
    <row r="41" spans="1:17" s="28" customFormat="1" ht="12.95" customHeight="1" x14ac:dyDescent="0.2">
      <c r="A41" s="53" t="s">
        <v>129</v>
      </c>
      <c r="B41" s="54" t="s">
        <v>31</v>
      </c>
      <c r="C41" s="55">
        <v>27531.428</v>
      </c>
      <c r="D41" s="55" t="s">
        <v>121</v>
      </c>
      <c r="E41" s="51">
        <f t="shared" si="0"/>
        <v>-18211.493191751753</v>
      </c>
      <c r="F41" s="28">
        <f t="shared" si="1"/>
        <v>-18211.5</v>
      </c>
      <c r="G41" s="28">
        <f t="shared" si="2"/>
        <v>4.8747499968158081E-3</v>
      </c>
      <c r="H41" s="28">
        <f t="shared" si="3"/>
        <v>4.8747499968158081E-3</v>
      </c>
      <c r="Q41" s="52">
        <f t="shared" si="4"/>
        <v>12512.928</v>
      </c>
    </row>
    <row r="42" spans="1:17" s="28" customFormat="1" ht="12.95" customHeight="1" x14ac:dyDescent="0.2">
      <c r="A42" s="53" t="s">
        <v>129</v>
      </c>
      <c r="B42" s="54" t="s">
        <v>76</v>
      </c>
      <c r="C42" s="55">
        <v>27535.364000000001</v>
      </c>
      <c r="D42" s="55" t="s">
        <v>121</v>
      </c>
      <c r="E42" s="51">
        <f t="shared" si="0"/>
        <v>-18205.996034952197</v>
      </c>
      <c r="F42" s="28">
        <f t="shared" si="1"/>
        <v>-18206</v>
      </c>
      <c r="G42" s="28">
        <f t="shared" si="2"/>
        <v>2.8390000006766059E-3</v>
      </c>
      <c r="H42" s="28">
        <f t="shared" si="3"/>
        <v>2.8390000006766059E-3</v>
      </c>
      <c r="Q42" s="52">
        <f t="shared" si="4"/>
        <v>12516.864000000001</v>
      </c>
    </row>
    <row r="43" spans="1:17" s="28" customFormat="1" ht="12.95" customHeight="1" x14ac:dyDescent="0.2">
      <c r="A43" s="53" t="s">
        <v>129</v>
      </c>
      <c r="B43" s="54" t="s">
        <v>31</v>
      </c>
      <c r="C43" s="55">
        <v>27536.44</v>
      </c>
      <c r="D43" s="55" t="s">
        <v>121</v>
      </c>
      <c r="E43" s="51">
        <f t="shared" si="0"/>
        <v>-18204.493255298661</v>
      </c>
      <c r="F43" s="28">
        <f t="shared" si="1"/>
        <v>-18204.5</v>
      </c>
      <c r="G43" s="28">
        <f t="shared" si="2"/>
        <v>4.8292499959643465E-3</v>
      </c>
      <c r="H43" s="28">
        <f t="shared" si="3"/>
        <v>4.8292499959643465E-3</v>
      </c>
      <c r="Q43" s="52">
        <f t="shared" si="4"/>
        <v>12517.939999999999</v>
      </c>
    </row>
    <row r="44" spans="1:17" s="28" customFormat="1" ht="12.95" customHeight="1" x14ac:dyDescent="0.2">
      <c r="A44" s="53" t="s">
        <v>129</v>
      </c>
      <c r="B44" s="54" t="s">
        <v>76</v>
      </c>
      <c r="C44" s="55">
        <v>27545.383000000002</v>
      </c>
      <c r="D44" s="55" t="s">
        <v>121</v>
      </c>
      <c r="E44" s="51">
        <f t="shared" si="0"/>
        <v>-18192.003145222843</v>
      </c>
      <c r="F44" s="28">
        <f t="shared" si="1"/>
        <v>-18192</v>
      </c>
      <c r="G44" s="28">
        <f t="shared" si="2"/>
        <v>-2.2519999984069727E-3</v>
      </c>
      <c r="H44" s="28">
        <f t="shared" si="3"/>
        <v>-2.2519999984069727E-3</v>
      </c>
      <c r="Q44" s="52">
        <f t="shared" si="4"/>
        <v>12526.883000000002</v>
      </c>
    </row>
    <row r="45" spans="1:17" s="28" customFormat="1" ht="12.95" customHeight="1" x14ac:dyDescent="0.2">
      <c r="A45" s="53" t="s">
        <v>195</v>
      </c>
      <c r="B45" s="54" t="s">
        <v>76</v>
      </c>
      <c r="C45" s="55">
        <v>32287.506000000001</v>
      </c>
      <c r="D45" s="55" t="s">
        <v>121</v>
      </c>
      <c r="E45" s="51">
        <f t="shared" si="0"/>
        <v>-11568.986454731905</v>
      </c>
      <c r="F45" s="28">
        <f t="shared" si="1"/>
        <v>-11569</v>
      </c>
      <c r="G45" s="28">
        <f t="shared" si="2"/>
        <v>9.6984999981941655E-3</v>
      </c>
      <c r="H45" s="28">
        <f t="shared" si="3"/>
        <v>9.6984999981941655E-3</v>
      </c>
      <c r="Q45" s="52">
        <f t="shared" si="4"/>
        <v>17269.006000000001</v>
      </c>
    </row>
    <row r="46" spans="1:17" s="28" customFormat="1" ht="12.95" customHeight="1" x14ac:dyDescent="0.2">
      <c r="A46" s="53" t="s">
        <v>199</v>
      </c>
      <c r="B46" s="54" t="s">
        <v>31</v>
      </c>
      <c r="C46" s="55">
        <v>35483.389000000003</v>
      </c>
      <c r="D46" s="55" t="s">
        <v>121</v>
      </c>
      <c r="E46" s="51">
        <f t="shared" si="0"/>
        <v>-7105.5032321633917</v>
      </c>
      <c r="F46" s="28">
        <f t="shared" si="1"/>
        <v>-7105.5</v>
      </c>
      <c r="G46" s="28">
        <f t="shared" si="2"/>
        <v>-2.3142499994719401E-3</v>
      </c>
      <c r="I46" s="28">
        <f t="shared" ref="I46:I69" si="5">+G46</f>
        <v>-2.3142499994719401E-3</v>
      </c>
      <c r="Q46" s="52">
        <f t="shared" si="4"/>
        <v>20464.889000000003</v>
      </c>
    </row>
    <row r="47" spans="1:17" s="28" customFormat="1" ht="12.95" customHeight="1" x14ac:dyDescent="0.2">
      <c r="A47" s="53" t="s">
        <v>199</v>
      </c>
      <c r="B47" s="54" t="s">
        <v>31</v>
      </c>
      <c r="C47" s="55">
        <v>35498.423000000003</v>
      </c>
      <c r="D47" s="55" t="s">
        <v>121</v>
      </c>
      <c r="E47" s="51">
        <f t="shared" si="0"/>
        <v>-7084.5062160748512</v>
      </c>
      <c r="F47" s="28">
        <f t="shared" si="1"/>
        <v>-7084.5</v>
      </c>
      <c r="G47" s="28">
        <f t="shared" si="2"/>
        <v>-4.4507499987957999E-3</v>
      </c>
      <c r="I47" s="28">
        <f t="shared" si="5"/>
        <v>-4.4507499987957999E-3</v>
      </c>
      <c r="Q47" s="52">
        <f t="shared" si="4"/>
        <v>20479.923000000003</v>
      </c>
    </row>
    <row r="48" spans="1:17" s="28" customFormat="1" ht="12.95" customHeight="1" x14ac:dyDescent="0.2">
      <c r="A48" s="53" t="s">
        <v>199</v>
      </c>
      <c r="B48" s="54" t="s">
        <v>31</v>
      </c>
      <c r="C48" s="55">
        <v>35531.358</v>
      </c>
      <c r="D48" s="55" t="s">
        <v>121</v>
      </c>
      <c r="E48" s="51">
        <f t="shared" si="0"/>
        <v>-7038.508030304195</v>
      </c>
      <c r="F48" s="28">
        <f t="shared" si="1"/>
        <v>-7038.5</v>
      </c>
      <c r="G48" s="28">
        <f t="shared" si="2"/>
        <v>-5.7497500019962899E-3</v>
      </c>
      <c r="I48" s="28">
        <f t="shared" si="5"/>
        <v>-5.7497500019962899E-3</v>
      </c>
      <c r="Q48" s="52">
        <f t="shared" si="4"/>
        <v>20512.858</v>
      </c>
    </row>
    <row r="49" spans="1:17" s="28" customFormat="1" ht="12.95" customHeight="1" x14ac:dyDescent="0.2">
      <c r="A49" s="53" t="s">
        <v>199</v>
      </c>
      <c r="B49" s="54" t="s">
        <v>31</v>
      </c>
      <c r="C49" s="55">
        <v>35534.224000000002</v>
      </c>
      <c r="D49" s="55" t="s">
        <v>121</v>
      </c>
      <c r="E49" s="51">
        <f t="shared" si="0"/>
        <v>-7034.5052733459797</v>
      </c>
      <c r="F49" s="28">
        <f t="shared" si="1"/>
        <v>-7034.5</v>
      </c>
      <c r="G49" s="28">
        <f t="shared" si="2"/>
        <v>-3.7757499958388507E-3</v>
      </c>
      <c r="I49" s="28">
        <f t="shared" si="5"/>
        <v>-3.7757499958388507E-3</v>
      </c>
      <c r="Q49" s="52">
        <f t="shared" si="4"/>
        <v>20515.724000000002</v>
      </c>
    </row>
    <row r="50" spans="1:17" s="28" customFormat="1" ht="12.95" customHeight="1" x14ac:dyDescent="0.2">
      <c r="A50" s="53" t="s">
        <v>199</v>
      </c>
      <c r="B50" s="54" t="s">
        <v>31</v>
      </c>
      <c r="C50" s="55">
        <v>35539.232000000004</v>
      </c>
      <c r="D50" s="55" t="s">
        <v>121</v>
      </c>
      <c r="E50" s="51">
        <f t="shared" si="0"/>
        <v>-7027.5109234343499</v>
      </c>
      <c r="F50" s="28">
        <f t="shared" si="1"/>
        <v>-7027.5</v>
      </c>
      <c r="G50" s="28">
        <f t="shared" si="2"/>
        <v>-7.8212499938672408E-3</v>
      </c>
      <c r="I50" s="28">
        <f t="shared" si="5"/>
        <v>-7.8212499938672408E-3</v>
      </c>
      <c r="Q50" s="52">
        <f t="shared" si="4"/>
        <v>20520.732000000004</v>
      </c>
    </row>
    <row r="51" spans="1:17" s="28" customFormat="1" ht="12.95" customHeight="1" x14ac:dyDescent="0.2">
      <c r="A51" s="53" t="s">
        <v>199</v>
      </c>
      <c r="B51" s="54" t="s">
        <v>31</v>
      </c>
      <c r="C51" s="55">
        <v>35554.271000000001</v>
      </c>
      <c r="D51" s="55" t="s">
        <v>121</v>
      </c>
      <c r="E51" s="51">
        <f t="shared" si="0"/>
        <v>-7006.5069241689844</v>
      </c>
      <c r="F51" s="28">
        <f t="shared" si="1"/>
        <v>-7006.5</v>
      </c>
      <c r="G51" s="28">
        <f t="shared" si="2"/>
        <v>-4.9577499958104454E-3</v>
      </c>
      <c r="I51" s="28">
        <f t="shared" si="5"/>
        <v>-4.9577499958104454E-3</v>
      </c>
      <c r="Q51" s="52">
        <f t="shared" si="4"/>
        <v>20535.771000000001</v>
      </c>
    </row>
    <row r="52" spans="1:17" s="28" customFormat="1" ht="12.95" customHeight="1" x14ac:dyDescent="0.2">
      <c r="A52" s="53" t="s">
        <v>199</v>
      </c>
      <c r="B52" s="54" t="s">
        <v>76</v>
      </c>
      <c r="C52" s="55">
        <v>35560.347999999998</v>
      </c>
      <c r="D52" s="55" t="s">
        <v>121</v>
      </c>
      <c r="E52" s="51">
        <f t="shared" si="0"/>
        <v>-6998.0195710513835</v>
      </c>
      <c r="F52" s="28">
        <f t="shared" si="1"/>
        <v>-6998</v>
      </c>
      <c r="G52" s="28">
        <f t="shared" si="2"/>
        <v>-1.4012999999977183E-2</v>
      </c>
      <c r="I52" s="28">
        <f t="shared" si="5"/>
        <v>-1.4012999999977183E-2</v>
      </c>
      <c r="Q52" s="52">
        <f t="shared" si="4"/>
        <v>20541.847999999998</v>
      </c>
    </row>
    <row r="53" spans="1:17" s="28" customFormat="1" ht="12.95" customHeight="1" x14ac:dyDescent="0.2">
      <c r="A53" s="53" t="s">
        <v>199</v>
      </c>
      <c r="B53" s="54" t="s">
        <v>31</v>
      </c>
      <c r="C53" s="55">
        <v>35561.436000000002</v>
      </c>
      <c r="D53" s="55" t="s">
        <v>121</v>
      </c>
      <c r="E53" s="51">
        <f t="shared" si="0"/>
        <v>-6996.500031773453</v>
      </c>
      <c r="F53" s="28">
        <f t="shared" si="1"/>
        <v>-6996.5</v>
      </c>
      <c r="G53" s="28">
        <f t="shared" ref="G53:G84" si="6">+C53-(C$7+F53*C$8)</f>
        <v>-2.2749998606741428E-5</v>
      </c>
      <c r="I53" s="28">
        <f t="shared" si="5"/>
        <v>-2.2749998606741428E-5</v>
      </c>
      <c r="Q53" s="52">
        <f t="shared" si="4"/>
        <v>20542.936000000002</v>
      </c>
    </row>
    <row r="54" spans="1:17" s="28" customFormat="1" ht="12.95" customHeight="1" x14ac:dyDescent="0.2">
      <c r="A54" s="53" t="s">
        <v>199</v>
      </c>
      <c r="B54" s="54" t="s">
        <v>31</v>
      </c>
      <c r="C54" s="55">
        <v>35564.290999999997</v>
      </c>
      <c r="D54" s="55" t="s">
        <v>121</v>
      </c>
      <c r="E54" s="51">
        <f t="shared" si="0"/>
        <v>-6992.5126378042696</v>
      </c>
      <c r="F54" s="28">
        <f t="shared" si="1"/>
        <v>-6992.5</v>
      </c>
      <c r="G54" s="28">
        <f t="shared" si="6"/>
        <v>-9.0487500056042336E-3</v>
      </c>
      <c r="I54" s="28">
        <f t="shared" si="5"/>
        <v>-9.0487500056042336E-3</v>
      </c>
      <c r="Q54" s="52">
        <f t="shared" si="4"/>
        <v>20545.790999999997</v>
      </c>
    </row>
    <row r="55" spans="1:17" s="28" customFormat="1" ht="12.95" customHeight="1" x14ac:dyDescent="0.2">
      <c r="A55" s="53" t="s">
        <v>199</v>
      </c>
      <c r="B55" s="54" t="s">
        <v>76</v>
      </c>
      <c r="C55" s="55">
        <v>35842.466</v>
      </c>
      <c r="D55" s="55" t="s">
        <v>121</v>
      </c>
      <c r="E55" s="51">
        <f t="shared" si="0"/>
        <v>-6604.0035949394314</v>
      </c>
      <c r="F55" s="28">
        <f t="shared" si="1"/>
        <v>-6604</v>
      </c>
      <c r="G55" s="28">
        <f t="shared" si="6"/>
        <v>-2.5739999982761219E-3</v>
      </c>
      <c r="I55" s="28">
        <f t="shared" si="5"/>
        <v>-2.5739999982761219E-3</v>
      </c>
      <c r="Q55" s="52">
        <f t="shared" si="4"/>
        <v>20823.966</v>
      </c>
    </row>
    <row r="56" spans="1:17" s="28" customFormat="1" ht="12.95" customHeight="1" x14ac:dyDescent="0.2">
      <c r="A56" s="53" t="s">
        <v>199</v>
      </c>
      <c r="B56" s="54" t="s">
        <v>31</v>
      </c>
      <c r="C56" s="55">
        <v>35871.485999999997</v>
      </c>
      <c r="D56" s="55" t="s">
        <v>121</v>
      </c>
      <c r="E56" s="51">
        <f t="shared" si="0"/>
        <v>-6563.4732366256503</v>
      </c>
      <c r="F56" s="28">
        <f t="shared" si="1"/>
        <v>-6563.5</v>
      </c>
      <c r="G56" s="28">
        <f t="shared" si="6"/>
        <v>1.9162749995302875E-2</v>
      </c>
      <c r="I56" s="28">
        <f t="shared" si="5"/>
        <v>1.9162749995302875E-2</v>
      </c>
      <c r="Q56" s="52">
        <f t="shared" si="4"/>
        <v>20852.985999999997</v>
      </c>
    </row>
    <row r="57" spans="1:17" s="28" customFormat="1" ht="12.95" customHeight="1" x14ac:dyDescent="0.2">
      <c r="A57" s="53" t="s">
        <v>199</v>
      </c>
      <c r="B57" s="54" t="s">
        <v>76</v>
      </c>
      <c r="C57" s="55">
        <v>35887.58</v>
      </c>
      <c r="D57" s="55" t="s">
        <v>121</v>
      </c>
      <c r="E57" s="51">
        <f t="shared" si="0"/>
        <v>-6540.9957870494172</v>
      </c>
      <c r="F57" s="28">
        <f t="shared" si="1"/>
        <v>-6541</v>
      </c>
      <c r="G57" s="28">
        <f t="shared" si="6"/>
        <v>3.0164999989210628E-3</v>
      </c>
      <c r="I57" s="28">
        <f t="shared" si="5"/>
        <v>3.0164999989210628E-3</v>
      </c>
      <c r="Q57" s="52">
        <f t="shared" si="4"/>
        <v>20869.080000000002</v>
      </c>
    </row>
    <row r="58" spans="1:17" s="28" customFormat="1" ht="12.95" customHeight="1" x14ac:dyDescent="0.2">
      <c r="A58" s="53" t="s">
        <v>199</v>
      </c>
      <c r="B58" s="54" t="s">
        <v>76</v>
      </c>
      <c r="C58" s="55">
        <v>35898.313000000002</v>
      </c>
      <c r="D58" s="55" t="s">
        <v>121</v>
      </c>
      <c r="E58" s="51">
        <f t="shared" si="0"/>
        <v>-6526.0056996689254</v>
      </c>
      <c r="F58" s="28">
        <f t="shared" si="1"/>
        <v>-6526</v>
      </c>
      <c r="G58" s="28">
        <f t="shared" si="6"/>
        <v>-4.080999999132473E-3</v>
      </c>
      <c r="I58" s="28">
        <f t="shared" si="5"/>
        <v>-4.080999999132473E-3</v>
      </c>
      <c r="Q58" s="52">
        <f t="shared" si="4"/>
        <v>20879.813000000002</v>
      </c>
    </row>
    <row r="59" spans="1:17" s="28" customFormat="1" ht="12.95" customHeight="1" x14ac:dyDescent="0.2">
      <c r="A59" s="53" t="s">
        <v>199</v>
      </c>
      <c r="B59" s="54" t="s">
        <v>31</v>
      </c>
      <c r="C59" s="55">
        <v>35902.267999999996</v>
      </c>
      <c r="D59" s="55" t="s">
        <v>121</v>
      </c>
      <c r="E59" s="51">
        <f t="shared" si="0"/>
        <v>-6520.4820067974297</v>
      </c>
      <c r="F59" s="28">
        <f t="shared" si="1"/>
        <v>-6520.5</v>
      </c>
      <c r="G59" s="28">
        <f t="shared" si="6"/>
        <v>1.2883249997685198E-2</v>
      </c>
      <c r="I59" s="28">
        <f t="shared" si="5"/>
        <v>1.2883249997685198E-2</v>
      </c>
      <c r="Q59" s="52">
        <f t="shared" si="4"/>
        <v>20883.767999999996</v>
      </c>
    </row>
    <row r="60" spans="1:17" s="28" customFormat="1" ht="12.95" customHeight="1" x14ac:dyDescent="0.2">
      <c r="A60" s="53" t="s">
        <v>199</v>
      </c>
      <c r="B60" s="54" t="s">
        <v>76</v>
      </c>
      <c r="C60" s="55">
        <v>35908.337</v>
      </c>
      <c r="D60" s="55" t="s">
        <v>121</v>
      </c>
      <c r="E60" s="51">
        <f t="shared" si="0"/>
        <v>-6512.0058267627473</v>
      </c>
      <c r="F60" s="28">
        <f t="shared" si="1"/>
        <v>-6512</v>
      </c>
      <c r="G60" s="28">
        <f t="shared" si="6"/>
        <v>-4.1720000008353963E-3</v>
      </c>
      <c r="I60" s="28">
        <f t="shared" si="5"/>
        <v>-4.1720000008353963E-3</v>
      </c>
      <c r="Q60" s="52">
        <f t="shared" si="4"/>
        <v>20889.837</v>
      </c>
    </row>
    <row r="61" spans="1:17" s="28" customFormat="1" ht="12.95" customHeight="1" x14ac:dyDescent="0.2">
      <c r="A61" s="53" t="s">
        <v>199</v>
      </c>
      <c r="B61" s="54" t="s">
        <v>31</v>
      </c>
      <c r="C61" s="55">
        <v>35909.411999999997</v>
      </c>
      <c r="D61" s="55" t="s">
        <v>121</v>
      </c>
      <c r="E61" s="51">
        <f t="shared" si="0"/>
        <v>-6510.5044437445804</v>
      </c>
      <c r="F61" s="28">
        <f t="shared" si="1"/>
        <v>-6510.5</v>
      </c>
      <c r="G61" s="28">
        <f t="shared" si="6"/>
        <v>-3.1817500057513826E-3</v>
      </c>
      <c r="I61" s="28">
        <f t="shared" si="5"/>
        <v>-3.1817500057513826E-3</v>
      </c>
      <c r="Q61" s="52">
        <f t="shared" si="4"/>
        <v>20890.911999999997</v>
      </c>
    </row>
    <row r="62" spans="1:17" s="28" customFormat="1" ht="12.95" customHeight="1" x14ac:dyDescent="0.2">
      <c r="A62" s="53" t="s">
        <v>199</v>
      </c>
      <c r="B62" s="54" t="s">
        <v>31</v>
      </c>
      <c r="C62" s="55">
        <v>35912.277999999998</v>
      </c>
      <c r="D62" s="55" t="s">
        <v>121</v>
      </c>
      <c r="E62" s="51">
        <f t="shared" si="0"/>
        <v>-6506.501686786366</v>
      </c>
      <c r="F62" s="28">
        <f t="shared" si="1"/>
        <v>-6506.5</v>
      </c>
      <c r="G62" s="28">
        <f t="shared" si="6"/>
        <v>-1.2077499995939434E-3</v>
      </c>
      <c r="I62" s="28">
        <f t="shared" si="5"/>
        <v>-1.2077499995939434E-3</v>
      </c>
      <c r="Q62" s="52">
        <f t="shared" si="4"/>
        <v>20893.777999999998</v>
      </c>
    </row>
    <row r="63" spans="1:17" s="28" customFormat="1" ht="12.95" customHeight="1" x14ac:dyDescent="0.2">
      <c r="A63" s="53" t="s">
        <v>199</v>
      </c>
      <c r="B63" s="54" t="s">
        <v>76</v>
      </c>
      <c r="C63" s="55">
        <v>35921.951999999997</v>
      </c>
      <c r="D63" s="55" t="s">
        <v>121</v>
      </c>
      <c r="E63" s="51">
        <f t="shared" si="0"/>
        <v>-6492.9906362581951</v>
      </c>
      <c r="F63" s="28">
        <f t="shared" si="1"/>
        <v>-6493</v>
      </c>
      <c r="G63" s="28">
        <f t="shared" si="6"/>
        <v>6.7044999959762208E-3</v>
      </c>
      <c r="I63" s="28">
        <f t="shared" si="5"/>
        <v>6.7044999959762208E-3</v>
      </c>
      <c r="Q63" s="52">
        <f t="shared" si="4"/>
        <v>20903.451999999997</v>
      </c>
    </row>
    <row r="64" spans="1:17" s="28" customFormat="1" ht="12.95" customHeight="1" x14ac:dyDescent="0.2">
      <c r="A64" s="53" t="s">
        <v>199</v>
      </c>
      <c r="B64" s="54" t="s">
        <v>76</v>
      </c>
      <c r="C64" s="55">
        <v>35923.379000000001</v>
      </c>
      <c r="D64" s="55" t="s">
        <v>121</v>
      </c>
      <c r="E64" s="51">
        <f t="shared" si="0"/>
        <v>-6490.9976375912784</v>
      </c>
      <c r="F64" s="28">
        <f t="shared" si="1"/>
        <v>-6491</v>
      </c>
      <c r="G64" s="28">
        <f t="shared" si="6"/>
        <v>1.6915000014705583E-3</v>
      </c>
      <c r="I64" s="28">
        <f t="shared" si="5"/>
        <v>1.6915000014705583E-3</v>
      </c>
      <c r="Q64" s="52">
        <f t="shared" si="4"/>
        <v>20904.879000000001</v>
      </c>
    </row>
    <row r="65" spans="1:17" s="28" customFormat="1" ht="12.95" customHeight="1" x14ac:dyDescent="0.2">
      <c r="A65" s="53" t="s">
        <v>199</v>
      </c>
      <c r="B65" s="54" t="s">
        <v>76</v>
      </c>
      <c r="C65" s="55">
        <v>35926.963000000003</v>
      </c>
      <c r="D65" s="55" t="s">
        <v>121</v>
      </c>
      <c r="E65" s="51">
        <f t="shared" si="0"/>
        <v>-6485.992096440461</v>
      </c>
      <c r="F65" s="28">
        <f t="shared" si="1"/>
        <v>-6486</v>
      </c>
      <c r="G65" s="28">
        <f t="shared" si="6"/>
        <v>5.65900000219699E-3</v>
      </c>
      <c r="I65" s="28">
        <f t="shared" si="5"/>
        <v>5.65900000219699E-3</v>
      </c>
      <c r="Q65" s="52">
        <f t="shared" si="4"/>
        <v>20908.463000000003</v>
      </c>
    </row>
    <row r="66" spans="1:17" s="28" customFormat="1" ht="12.95" customHeight="1" x14ac:dyDescent="0.2">
      <c r="A66" s="53" t="s">
        <v>199</v>
      </c>
      <c r="B66" s="54" t="s">
        <v>76</v>
      </c>
      <c r="C66" s="55">
        <v>35928.387999999999</v>
      </c>
      <c r="D66" s="55" t="s">
        <v>121</v>
      </c>
      <c r="E66" s="51">
        <f t="shared" si="0"/>
        <v>-6484.0018910442877</v>
      </c>
      <c r="F66" s="28">
        <f t="shared" si="1"/>
        <v>-6484</v>
      </c>
      <c r="G66" s="28">
        <f t="shared" si="6"/>
        <v>-1.3539999999920838E-3</v>
      </c>
      <c r="I66" s="28">
        <f t="shared" si="5"/>
        <v>-1.3539999999920838E-3</v>
      </c>
      <c r="Q66" s="52">
        <f t="shared" si="4"/>
        <v>20909.887999999999</v>
      </c>
    </row>
    <row r="67" spans="1:17" s="28" customFormat="1" ht="12.95" customHeight="1" x14ac:dyDescent="0.2">
      <c r="A67" s="53" t="s">
        <v>199</v>
      </c>
      <c r="B67" s="54" t="s">
        <v>76</v>
      </c>
      <c r="C67" s="55">
        <v>35931.974000000002</v>
      </c>
      <c r="D67" s="55" t="s">
        <v>121</v>
      </c>
      <c r="E67" s="51">
        <f t="shared" si="0"/>
        <v>-6478.9935566227377</v>
      </c>
      <c r="F67" s="28">
        <f t="shared" si="1"/>
        <v>-6479</v>
      </c>
      <c r="G67" s="28">
        <f t="shared" si="6"/>
        <v>4.6135000011418015E-3</v>
      </c>
      <c r="I67" s="28">
        <f t="shared" si="5"/>
        <v>4.6135000011418015E-3</v>
      </c>
      <c r="Q67" s="52">
        <f t="shared" si="4"/>
        <v>20913.474000000002</v>
      </c>
    </row>
    <row r="68" spans="1:17" s="28" customFormat="1" ht="12.95" customHeight="1" x14ac:dyDescent="0.2">
      <c r="A68" s="53" t="s">
        <v>199</v>
      </c>
      <c r="B68" s="54" t="s">
        <v>76</v>
      </c>
      <c r="C68" s="55">
        <v>35933.402000000002</v>
      </c>
      <c r="D68" s="55" t="s">
        <v>121</v>
      </c>
      <c r="E68" s="51">
        <f t="shared" si="0"/>
        <v>-6476.9991613204611</v>
      </c>
      <c r="F68" s="28">
        <f t="shared" si="1"/>
        <v>-6477</v>
      </c>
      <c r="G68" s="28">
        <f t="shared" si="6"/>
        <v>6.0050000320188701E-4</v>
      </c>
      <c r="I68" s="28">
        <f t="shared" si="5"/>
        <v>6.0050000320188701E-4</v>
      </c>
      <c r="Q68" s="52">
        <f t="shared" si="4"/>
        <v>20914.902000000002</v>
      </c>
    </row>
    <row r="69" spans="1:17" s="28" customFormat="1" ht="12.95" customHeight="1" x14ac:dyDescent="0.2">
      <c r="A69" s="53" t="s">
        <v>260</v>
      </c>
      <c r="B69" s="54" t="s">
        <v>76</v>
      </c>
      <c r="C69" s="55">
        <v>39941.614000000001</v>
      </c>
      <c r="D69" s="55" t="s">
        <v>121</v>
      </c>
      <c r="E69" s="51">
        <f t="shared" si="0"/>
        <v>-878.98852873542216</v>
      </c>
      <c r="F69" s="28">
        <f t="shared" si="1"/>
        <v>-879</v>
      </c>
      <c r="G69" s="28">
        <f t="shared" si="6"/>
        <v>8.2134999975096434E-3</v>
      </c>
      <c r="I69" s="28">
        <f t="shared" si="5"/>
        <v>8.2134999975096434E-3</v>
      </c>
      <c r="Q69" s="52">
        <f t="shared" si="4"/>
        <v>24923.114000000001</v>
      </c>
    </row>
    <row r="70" spans="1:17" s="28" customFormat="1" ht="12.95" customHeight="1" x14ac:dyDescent="0.2">
      <c r="A70" s="29" t="s">
        <v>15</v>
      </c>
      <c r="B70" s="29"/>
      <c r="C70" s="56">
        <v>40570.9755</v>
      </c>
      <c r="D70" s="56" t="s">
        <v>17</v>
      </c>
      <c r="E70" s="28">
        <f t="shared" si="0"/>
        <v>0</v>
      </c>
      <c r="F70" s="28">
        <f t="shared" si="1"/>
        <v>0</v>
      </c>
      <c r="G70" s="28">
        <f t="shared" si="6"/>
        <v>0</v>
      </c>
      <c r="H70" s="28">
        <f>+G70</f>
        <v>0</v>
      </c>
      <c r="Q70" s="52">
        <f t="shared" si="4"/>
        <v>25552.4755</v>
      </c>
    </row>
    <row r="71" spans="1:17" s="28" customFormat="1" ht="12.95" customHeight="1" x14ac:dyDescent="0.2">
      <c r="A71" s="53" t="s">
        <v>267</v>
      </c>
      <c r="B71" s="54" t="s">
        <v>76</v>
      </c>
      <c r="C71" s="55">
        <v>40570.975700000003</v>
      </c>
      <c r="D71" s="55" t="s">
        <v>121</v>
      </c>
      <c r="E71" s="51">
        <f t="shared" si="0"/>
        <v>2.7932707625354331E-4</v>
      </c>
      <c r="F71" s="28">
        <f t="shared" si="1"/>
        <v>0</v>
      </c>
      <c r="G71" s="28">
        <f t="shared" si="6"/>
        <v>2.0000000222353265E-4</v>
      </c>
      <c r="J71" s="28">
        <f>+G71</f>
        <v>2.0000000222353265E-4</v>
      </c>
      <c r="Q71" s="52">
        <f t="shared" si="4"/>
        <v>25552.475700000003</v>
      </c>
    </row>
    <row r="72" spans="1:17" s="28" customFormat="1" ht="12.95" customHeight="1" x14ac:dyDescent="0.2">
      <c r="A72" s="53" t="s">
        <v>267</v>
      </c>
      <c r="B72" s="54" t="s">
        <v>31</v>
      </c>
      <c r="C72" s="55">
        <v>40577.777300000002</v>
      </c>
      <c r="D72" s="55" t="s">
        <v>121</v>
      </c>
      <c r="E72" s="51">
        <f t="shared" si="0"/>
        <v>9.4996344306945453</v>
      </c>
      <c r="F72" s="28">
        <f t="shared" si="1"/>
        <v>9.5</v>
      </c>
      <c r="G72" s="28">
        <f t="shared" si="6"/>
        <v>-2.6174999948125333E-4</v>
      </c>
      <c r="J72" s="28">
        <f>+G72</f>
        <v>-2.6174999948125333E-4</v>
      </c>
      <c r="Q72" s="52">
        <f t="shared" si="4"/>
        <v>25559.277300000002</v>
      </c>
    </row>
    <row r="73" spans="1:17" s="28" customFormat="1" ht="12.95" customHeight="1" x14ac:dyDescent="0.2">
      <c r="A73" s="53" t="s">
        <v>267</v>
      </c>
      <c r="B73" s="54" t="s">
        <v>76</v>
      </c>
      <c r="C73" s="55">
        <v>40578.852800000001</v>
      </c>
      <c r="D73" s="55" t="s">
        <v>121</v>
      </c>
      <c r="E73" s="51">
        <f t="shared" si="0"/>
        <v>11.001715766546958</v>
      </c>
      <c r="F73" s="28">
        <f t="shared" si="1"/>
        <v>11</v>
      </c>
      <c r="G73" s="28">
        <f t="shared" si="6"/>
        <v>1.2284999975236133E-3</v>
      </c>
      <c r="J73" s="28">
        <f>+G73</f>
        <v>1.2284999975236133E-3</v>
      </c>
      <c r="Q73" s="52">
        <f t="shared" si="4"/>
        <v>25560.352800000001</v>
      </c>
    </row>
    <row r="74" spans="1:17" s="28" customFormat="1" ht="12.95" customHeight="1" x14ac:dyDescent="0.2">
      <c r="A74" s="29" t="s">
        <v>84</v>
      </c>
      <c r="B74" s="57" t="s">
        <v>31</v>
      </c>
      <c r="C74" s="56">
        <v>40612.862699999998</v>
      </c>
      <c r="D74" s="56"/>
      <c r="E74" s="28">
        <f t="shared" si="0"/>
        <v>58.501144891837427</v>
      </c>
      <c r="F74" s="28">
        <f t="shared" si="1"/>
        <v>58.5</v>
      </c>
      <c r="G74" s="28">
        <f t="shared" si="6"/>
        <v>8.1974999920930713E-4</v>
      </c>
      <c r="J74" s="28">
        <f>+G74</f>
        <v>8.1974999920930713E-4</v>
      </c>
      <c r="Q74" s="52">
        <f t="shared" si="4"/>
        <v>25594.362699999998</v>
      </c>
    </row>
    <row r="75" spans="1:17" s="28" customFormat="1" ht="12.95" customHeight="1" x14ac:dyDescent="0.2">
      <c r="A75" s="29" t="s">
        <v>83</v>
      </c>
      <c r="B75" s="57" t="s">
        <v>31</v>
      </c>
      <c r="C75" s="56">
        <v>40676.587</v>
      </c>
      <c r="D75" s="56"/>
      <c r="E75" s="28">
        <f t="shared" si="0"/>
        <v>147.50075592889041</v>
      </c>
      <c r="F75" s="28">
        <f t="shared" si="1"/>
        <v>147.5</v>
      </c>
      <c r="G75" s="28">
        <f t="shared" si="6"/>
        <v>5.412499958765693E-4</v>
      </c>
      <c r="J75" s="28">
        <f>+G75</f>
        <v>5.412499958765693E-4</v>
      </c>
      <c r="Q75" s="52">
        <f t="shared" si="4"/>
        <v>25658.087</v>
      </c>
    </row>
    <row r="76" spans="1:17" s="28" customFormat="1" ht="12.95" customHeight="1" x14ac:dyDescent="0.2">
      <c r="A76" s="29" t="s">
        <v>32</v>
      </c>
      <c r="B76" s="29"/>
      <c r="C76" s="56">
        <v>41324.574999999997</v>
      </c>
      <c r="D76" s="56"/>
      <c r="E76" s="28">
        <f t="shared" si="0"/>
        <v>1052.503713304274</v>
      </c>
      <c r="F76" s="28">
        <f t="shared" si="1"/>
        <v>1052.5</v>
      </c>
      <c r="G76" s="28">
        <f t="shared" si="6"/>
        <v>2.6587499960442074E-3</v>
      </c>
      <c r="I76" s="28">
        <f t="shared" ref="I76:I107" si="7">+G76</f>
        <v>2.6587499960442074E-3</v>
      </c>
      <c r="Q76" s="52">
        <f t="shared" si="4"/>
        <v>26306.074999999997</v>
      </c>
    </row>
    <row r="77" spans="1:17" s="28" customFormat="1" ht="12.95" customHeight="1" x14ac:dyDescent="0.2">
      <c r="A77" s="29" t="s">
        <v>33</v>
      </c>
      <c r="B77" s="57" t="s">
        <v>31</v>
      </c>
      <c r="C77" s="56">
        <v>41390.447999999997</v>
      </c>
      <c r="D77" s="56"/>
      <c r="E77" s="28">
        <f t="shared" si="0"/>
        <v>1144.5042747516904</v>
      </c>
      <c r="F77" s="28">
        <f t="shared" si="1"/>
        <v>1144.5</v>
      </c>
      <c r="G77" s="28">
        <f t="shared" si="6"/>
        <v>3.0607499938923866E-3</v>
      </c>
      <c r="I77" s="28">
        <f t="shared" si="7"/>
        <v>3.0607499938923866E-3</v>
      </c>
      <c r="Q77" s="52">
        <f t="shared" si="4"/>
        <v>26371.947999999997</v>
      </c>
    </row>
    <row r="78" spans="1:17" s="28" customFormat="1" ht="12.95" customHeight="1" x14ac:dyDescent="0.2">
      <c r="A78" s="29" t="s">
        <v>33</v>
      </c>
      <c r="B78" s="57" t="s">
        <v>31</v>
      </c>
      <c r="C78" s="56">
        <v>41393.315000000002</v>
      </c>
      <c r="D78" s="56"/>
      <c r="E78" s="28">
        <f t="shared" si="0"/>
        <v>1148.5084283452761</v>
      </c>
      <c r="F78" s="28">
        <f t="shared" si="1"/>
        <v>1148.5</v>
      </c>
      <c r="G78" s="28">
        <f t="shared" si="6"/>
        <v>6.0347500038915314E-3</v>
      </c>
      <c r="I78" s="28">
        <f t="shared" si="7"/>
        <v>6.0347500038915314E-3</v>
      </c>
      <c r="Q78" s="52">
        <f t="shared" si="4"/>
        <v>26374.815000000002</v>
      </c>
    </row>
    <row r="79" spans="1:17" s="28" customFormat="1" ht="12.95" customHeight="1" x14ac:dyDescent="0.2">
      <c r="A79" s="29" t="s">
        <v>34</v>
      </c>
      <c r="B79" s="57" t="s">
        <v>31</v>
      </c>
      <c r="C79" s="56">
        <v>41596.654999999999</v>
      </c>
      <c r="D79" s="56"/>
      <c r="E79" s="28">
        <f t="shared" si="0"/>
        <v>1432.5002636149229</v>
      </c>
      <c r="F79" s="28">
        <f t="shared" si="1"/>
        <v>1432.5</v>
      </c>
      <c r="G79" s="28">
        <f t="shared" si="6"/>
        <v>1.8874999659601599E-4</v>
      </c>
      <c r="I79" s="28">
        <f t="shared" si="7"/>
        <v>1.8874999659601599E-4</v>
      </c>
      <c r="Q79" s="52">
        <f t="shared" si="4"/>
        <v>26578.154999999999</v>
      </c>
    </row>
    <row r="80" spans="1:17" s="28" customFormat="1" ht="12.95" customHeight="1" x14ac:dyDescent="0.2">
      <c r="A80" s="29" t="s">
        <v>34</v>
      </c>
      <c r="B80" s="57" t="s">
        <v>31</v>
      </c>
      <c r="C80" s="56">
        <v>41605.673000000003</v>
      </c>
      <c r="D80" s="56"/>
      <c r="E80" s="28">
        <f t="shared" si="0"/>
        <v>1445.0951213431749</v>
      </c>
      <c r="F80" s="28">
        <f t="shared" si="1"/>
        <v>1445</v>
      </c>
      <c r="G80" s="28">
        <f t="shared" si="6"/>
        <v>6.8107500002952293E-2</v>
      </c>
      <c r="I80" s="28">
        <f t="shared" si="7"/>
        <v>6.8107500002952293E-2</v>
      </c>
      <c r="Q80" s="52">
        <f t="shared" si="4"/>
        <v>26587.173000000003</v>
      </c>
    </row>
    <row r="81" spans="1:17" s="28" customFormat="1" ht="12.95" customHeight="1" x14ac:dyDescent="0.2">
      <c r="A81" s="29" t="s">
        <v>35</v>
      </c>
      <c r="B81" s="57" t="s">
        <v>31</v>
      </c>
      <c r="C81" s="56">
        <v>41664.678999999996</v>
      </c>
      <c r="D81" s="56"/>
      <c r="E81" s="28">
        <f t="shared" si="0"/>
        <v>1527.5049877340443</v>
      </c>
      <c r="F81" s="28">
        <f t="shared" si="1"/>
        <v>1527.5</v>
      </c>
      <c r="G81" s="28">
        <f t="shared" si="6"/>
        <v>3.571249995729886E-3</v>
      </c>
      <c r="I81" s="28">
        <f t="shared" si="7"/>
        <v>3.571249995729886E-3</v>
      </c>
      <c r="Q81" s="52">
        <f t="shared" si="4"/>
        <v>26646.178999999996</v>
      </c>
    </row>
    <row r="82" spans="1:17" s="28" customFormat="1" ht="12.95" customHeight="1" x14ac:dyDescent="0.2">
      <c r="A82" s="29" t="s">
        <v>35</v>
      </c>
      <c r="B82" s="29"/>
      <c r="C82" s="56">
        <v>41709.423999999999</v>
      </c>
      <c r="D82" s="56"/>
      <c r="E82" s="28">
        <f t="shared" si="0"/>
        <v>1589.9974371741018</v>
      </c>
      <c r="F82" s="28">
        <f t="shared" si="1"/>
        <v>1590</v>
      </c>
      <c r="G82" s="28">
        <f t="shared" si="6"/>
        <v>-1.8350000027567148E-3</v>
      </c>
      <c r="I82" s="28">
        <f t="shared" si="7"/>
        <v>-1.8350000027567148E-3</v>
      </c>
      <c r="Q82" s="52">
        <f t="shared" si="4"/>
        <v>26690.923999999999</v>
      </c>
    </row>
    <row r="83" spans="1:17" s="28" customFormat="1" ht="12.95" customHeight="1" x14ac:dyDescent="0.2">
      <c r="A83" s="29" t="s">
        <v>36</v>
      </c>
      <c r="B83" s="29"/>
      <c r="C83" s="56">
        <v>41742.358999999997</v>
      </c>
      <c r="D83" s="56"/>
      <c r="E83" s="28">
        <f t="shared" si="0"/>
        <v>1635.9956229447587</v>
      </c>
      <c r="F83" s="28">
        <f t="shared" si="1"/>
        <v>1636</v>
      </c>
      <c r="G83" s="28">
        <f t="shared" si="6"/>
        <v>-3.1340000059572048E-3</v>
      </c>
      <c r="I83" s="28">
        <f t="shared" si="7"/>
        <v>-3.1340000059572048E-3</v>
      </c>
      <c r="Q83" s="52">
        <f t="shared" si="4"/>
        <v>26723.858999999997</v>
      </c>
    </row>
    <row r="84" spans="1:17" s="28" customFormat="1" ht="12.95" customHeight="1" x14ac:dyDescent="0.2">
      <c r="A84" s="29" t="s">
        <v>36</v>
      </c>
      <c r="B84" s="57" t="s">
        <v>31</v>
      </c>
      <c r="C84" s="56">
        <v>41751.321000000004</v>
      </c>
      <c r="D84" s="56"/>
      <c r="E84" s="28">
        <f t="shared" si="0"/>
        <v>1648.5122690925334</v>
      </c>
      <c r="F84" s="28">
        <f t="shared" si="1"/>
        <v>1648.5</v>
      </c>
      <c r="G84" s="28">
        <f t="shared" si="6"/>
        <v>8.7847500035422854E-3</v>
      </c>
      <c r="I84" s="28">
        <f t="shared" si="7"/>
        <v>8.7847500035422854E-3</v>
      </c>
      <c r="Q84" s="52">
        <f t="shared" si="4"/>
        <v>26732.821000000004</v>
      </c>
    </row>
    <row r="85" spans="1:17" s="28" customFormat="1" ht="12.95" customHeight="1" x14ac:dyDescent="0.2">
      <c r="A85" s="29" t="s">
        <v>37</v>
      </c>
      <c r="B85" s="29"/>
      <c r="C85" s="56">
        <v>41795.356</v>
      </c>
      <c r="D85" s="56"/>
      <c r="E85" s="28">
        <f t="shared" ref="E85:E148" si="8">+(C85-C$7)/C$8</f>
        <v>1710.0131074229066</v>
      </c>
      <c r="F85" s="28">
        <f t="shared" ref="F85:F148" si="9">ROUND(2*E85,0)/2</f>
        <v>1710</v>
      </c>
      <c r="G85" s="28">
        <f t="shared" ref="G85:G116" si="10">+C85-(C$7+F85*C$8)</f>
        <v>9.3849999975645915E-3</v>
      </c>
      <c r="I85" s="28">
        <f t="shared" si="7"/>
        <v>9.3849999975645915E-3</v>
      </c>
      <c r="Q85" s="52">
        <f t="shared" ref="Q85:Q148" si="11">+C85-15018.5</f>
        <v>26776.856</v>
      </c>
    </row>
    <row r="86" spans="1:17" s="28" customFormat="1" ht="12.95" customHeight="1" x14ac:dyDescent="0.2">
      <c r="A86" s="29" t="s">
        <v>38</v>
      </c>
      <c r="B86" s="29"/>
      <c r="C86" s="56">
        <v>42059.546000000002</v>
      </c>
      <c r="D86" s="56"/>
      <c r="E86" s="28">
        <f t="shared" si="8"/>
        <v>2078.9902046978646</v>
      </c>
      <c r="F86" s="28">
        <f t="shared" si="9"/>
        <v>2079</v>
      </c>
      <c r="G86" s="28">
        <f t="shared" si="10"/>
        <v>-7.0134999987203628E-3</v>
      </c>
      <c r="I86" s="28">
        <f t="shared" si="7"/>
        <v>-7.0134999987203628E-3</v>
      </c>
      <c r="Q86" s="52">
        <f t="shared" si="11"/>
        <v>27041.046000000002</v>
      </c>
    </row>
    <row r="87" spans="1:17" s="28" customFormat="1" ht="12.95" customHeight="1" x14ac:dyDescent="0.2">
      <c r="A87" s="29" t="s">
        <v>39</v>
      </c>
      <c r="B87" s="29"/>
      <c r="C87" s="56">
        <v>42158.349000000002</v>
      </c>
      <c r="D87" s="56"/>
      <c r="E87" s="28">
        <f t="shared" si="8"/>
        <v>2216.9819687391127</v>
      </c>
      <c r="F87" s="28">
        <f t="shared" si="9"/>
        <v>2217</v>
      </c>
      <c r="G87" s="28">
        <f t="shared" si="10"/>
        <v>-1.2910500001453329E-2</v>
      </c>
      <c r="I87" s="28">
        <f t="shared" si="7"/>
        <v>-1.2910500001453329E-2</v>
      </c>
      <c r="Q87" s="52">
        <f t="shared" si="11"/>
        <v>27139.849000000002</v>
      </c>
    </row>
    <row r="88" spans="1:17" s="28" customFormat="1" ht="12.95" customHeight="1" x14ac:dyDescent="0.2">
      <c r="A88" s="29" t="s">
        <v>39</v>
      </c>
      <c r="B88" s="29"/>
      <c r="C88" s="56">
        <v>42158.358999999997</v>
      </c>
      <c r="D88" s="56"/>
      <c r="E88" s="28">
        <f t="shared" si="8"/>
        <v>2216.9959350927629</v>
      </c>
      <c r="F88" s="28">
        <f t="shared" si="9"/>
        <v>2217</v>
      </c>
      <c r="G88" s="28">
        <f t="shared" si="10"/>
        <v>-2.9105000066920184E-3</v>
      </c>
      <c r="I88" s="28">
        <f t="shared" si="7"/>
        <v>-2.9105000066920184E-3</v>
      </c>
      <c r="Q88" s="52">
        <f t="shared" si="11"/>
        <v>27139.858999999997</v>
      </c>
    </row>
    <row r="89" spans="1:17" s="28" customFormat="1" ht="12.95" customHeight="1" x14ac:dyDescent="0.2">
      <c r="A89" s="29" t="s">
        <v>40</v>
      </c>
      <c r="B89" s="57" t="s">
        <v>31</v>
      </c>
      <c r="C89" s="56">
        <v>42375.667999999998</v>
      </c>
      <c r="D89" s="56"/>
      <c r="E89" s="28">
        <f t="shared" si="8"/>
        <v>2520.4973697864439</v>
      </c>
      <c r="F89" s="28">
        <f t="shared" si="9"/>
        <v>2520.5</v>
      </c>
      <c r="G89" s="28">
        <f t="shared" si="10"/>
        <v>-1.8832499990821816E-3</v>
      </c>
      <c r="I89" s="28">
        <f t="shared" si="7"/>
        <v>-1.8832499990821816E-3</v>
      </c>
      <c r="Q89" s="52">
        <f t="shared" si="11"/>
        <v>27357.167999999998</v>
      </c>
    </row>
    <row r="90" spans="1:17" s="28" customFormat="1" ht="12.95" customHeight="1" x14ac:dyDescent="0.2">
      <c r="A90" s="29" t="s">
        <v>41</v>
      </c>
      <c r="B90" s="57" t="s">
        <v>31</v>
      </c>
      <c r="C90" s="56">
        <v>42390.684000000001</v>
      </c>
      <c r="D90" s="56"/>
      <c r="E90" s="28">
        <f t="shared" si="8"/>
        <v>2541.4692464384061</v>
      </c>
      <c r="F90" s="28">
        <f t="shared" si="9"/>
        <v>2541.5</v>
      </c>
      <c r="G90" s="28">
        <f t="shared" si="10"/>
        <v>-2.2019750002073124E-2</v>
      </c>
      <c r="I90" s="28">
        <f t="shared" si="7"/>
        <v>-2.2019750002073124E-2</v>
      </c>
      <c r="Q90" s="52">
        <f t="shared" si="11"/>
        <v>27372.184000000001</v>
      </c>
    </row>
    <row r="91" spans="1:17" s="28" customFormat="1" ht="12.95" customHeight="1" x14ac:dyDescent="0.2">
      <c r="A91" s="29" t="s">
        <v>41</v>
      </c>
      <c r="B91" s="29"/>
      <c r="C91" s="56">
        <v>42402.521999999997</v>
      </c>
      <c r="D91" s="56"/>
      <c r="E91" s="28">
        <f t="shared" si="8"/>
        <v>2558.0026158980354</v>
      </c>
      <c r="F91" s="28">
        <f t="shared" si="9"/>
        <v>2558</v>
      </c>
      <c r="G91" s="28">
        <f t="shared" si="10"/>
        <v>1.8729999937932007E-3</v>
      </c>
      <c r="I91" s="28">
        <f t="shared" si="7"/>
        <v>1.8729999937932007E-3</v>
      </c>
      <c r="Q91" s="52">
        <f t="shared" si="11"/>
        <v>27384.021999999997</v>
      </c>
    </row>
    <row r="92" spans="1:17" s="28" customFormat="1" ht="12.95" customHeight="1" x14ac:dyDescent="0.2">
      <c r="A92" s="29" t="s">
        <v>42</v>
      </c>
      <c r="B92" s="29"/>
      <c r="C92" s="56">
        <v>42445.487000000001</v>
      </c>
      <c r="D92" s="56"/>
      <c r="E92" s="28">
        <f t="shared" si="8"/>
        <v>2618.009054387077</v>
      </c>
      <c r="F92" s="28">
        <f t="shared" si="9"/>
        <v>2618</v>
      </c>
      <c r="G92" s="28">
        <f t="shared" si="10"/>
        <v>6.4829999973881058E-3</v>
      </c>
      <c r="I92" s="28">
        <f t="shared" si="7"/>
        <v>6.4829999973881058E-3</v>
      </c>
      <c r="Q92" s="52">
        <f t="shared" si="11"/>
        <v>27426.987000000001</v>
      </c>
    </row>
    <row r="93" spans="1:17" s="28" customFormat="1" ht="12.95" customHeight="1" x14ac:dyDescent="0.2">
      <c r="A93" s="29" t="s">
        <v>42</v>
      </c>
      <c r="B93" s="57" t="s">
        <v>31</v>
      </c>
      <c r="C93" s="56">
        <v>42446.555</v>
      </c>
      <c r="D93" s="56"/>
      <c r="E93" s="28">
        <f t="shared" si="8"/>
        <v>2619.5006609576867</v>
      </c>
      <c r="F93" s="28">
        <f t="shared" si="9"/>
        <v>2619.5</v>
      </c>
      <c r="G93" s="28">
        <f t="shared" si="10"/>
        <v>4.7325000195996836E-4</v>
      </c>
      <c r="I93" s="28">
        <f t="shared" si="7"/>
        <v>4.7325000195996836E-4</v>
      </c>
      <c r="Q93" s="52">
        <f t="shared" si="11"/>
        <v>27428.055</v>
      </c>
    </row>
    <row r="94" spans="1:17" s="28" customFormat="1" ht="12.95" customHeight="1" x14ac:dyDescent="0.2">
      <c r="A94" s="29" t="s">
        <v>42</v>
      </c>
      <c r="B94" s="29"/>
      <c r="C94" s="56">
        <v>42448.35</v>
      </c>
      <c r="D94" s="56"/>
      <c r="E94" s="28">
        <f t="shared" si="8"/>
        <v>2622.0076214391884</v>
      </c>
      <c r="F94" s="28">
        <f t="shared" si="9"/>
        <v>2622</v>
      </c>
      <c r="G94" s="28">
        <f t="shared" si="10"/>
        <v>5.4569999992963858E-3</v>
      </c>
      <c r="I94" s="28">
        <f t="shared" si="7"/>
        <v>5.4569999992963858E-3</v>
      </c>
      <c r="Q94" s="52">
        <f t="shared" si="11"/>
        <v>27429.85</v>
      </c>
    </row>
    <row r="95" spans="1:17" s="28" customFormat="1" ht="12.95" customHeight="1" x14ac:dyDescent="0.2">
      <c r="A95" s="29" t="s">
        <v>42</v>
      </c>
      <c r="B95" s="29"/>
      <c r="C95" s="56">
        <v>42453.366999999998</v>
      </c>
      <c r="D95" s="56"/>
      <c r="E95" s="28">
        <f t="shared" si="8"/>
        <v>2629.0145410691075</v>
      </c>
      <c r="F95" s="28">
        <f t="shared" si="9"/>
        <v>2629</v>
      </c>
      <c r="G95" s="28">
        <f t="shared" si="10"/>
        <v>1.0411499999463558E-2</v>
      </c>
      <c r="I95" s="28">
        <f t="shared" si="7"/>
        <v>1.0411499999463558E-2</v>
      </c>
      <c r="Q95" s="52">
        <f t="shared" si="11"/>
        <v>27434.866999999998</v>
      </c>
    </row>
    <row r="96" spans="1:17" s="28" customFormat="1" ht="12.95" customHeight="1" x14ac:dyDescent="0.2">
      <c r="A96" s="29" t="s">
        <v>42</v>
      </c>
      <c r="B96" s="29"/>
      <c r="C96" s="56">
        <v>42458.375999999997</v>
      </c>
      <c r="D96" s="56"/>
      <c r="E96" s="28">
        <f t="shared" si="8"/>
        <v>2636.0102876160986</v>
      </c>
      <c r="F96" s="28">
        <f t="shared" si="9"/>
        <v>2636</v>
      </c>
      <c r="G96" s="28">
        <f t="shared" si="10"/>
        <v>7.3659999980009161E-3</v>
      </c>
      <c r="I96" s="28">
        <f t="shared" si="7"/>
        <v>7.3659999980009161E-3</v>
      </c>
      <c r="Q96" s="52">
        <f t="shared" si="11"/>
        <v>27439.875999999997</v>
      </c>
    </row>
    <row r="97" spans="1:17" s="28" customFormat="1" ht="12.95" customHeight="1" x14ac:dyDescent="0.2">
      <c r="A97" s="29" t="s">
        <v>42</v>
      </c>
      <c r="B97" s="57" t="s">
        <v>31</v>
      </c>
      <c r="C97" s="56">
        <v>42472.33</v>
      </c>
      <c r="D97" s="56"/>
      <c r="E97" s="28">
        <f t="shared" si="8"/>
        <v>2655.4989375096475</v>
      </c>
      <c r="F97" s="28">
        <f t="shared" si="9"/>
        <v>2655.5</v>
      </c>
      <c r="G97" s="28">
        <f t="shared" si="10"/>
        <v>-7.6075000106357038E-4</v>
      </c>
      <c r="I97" s="28">
        <f t="shared" si="7"/>
        <v>-7.6075000106357038E-4</v>
      </c>
      <c r="Q97" s="52">
        <f t="shared" si="11"/>
        <v>27453.83</v>
      </c>
    </row>
    <row r="98" spans="1:17" s="28" customFormat="1" ht="12.95" customHeight="1" x14ac:dyDescent="0.2">
      <c r="A98" s="29" t="s">
        <v>42</v>
      </c>
      <c r="B98" s="29"/>
      <c r="C98" s="56">
        <v>42501.326000000001</v>
      </c>
      <c r="D98" s="56"/>
      <c r="E98" s="28">
        <f t="shared" si="8"/>
        <v>2695.9957765746549</v>
      </c>
      <c r="F98" s="28">
        <f t="shared" si="9"/>
        <v>2696</v>
      </c>
      <c r="G98" s="28">
        <f t="shared" si="10"/>
        <v>-3.0239999978221022E-3</v>
      </c>
      <c r="I98" s="28">
        <f t="shared" si="7"/>
        <v>-3.0239999978221022E-3</v>
      </c>
      <c r="Q98" s="52">
        <f t="shared" si="11"/>
        <v>27482.826000000001</v>
      </c>
    </row>
    <row r="99" spans="1:17" s="28" customFormat="1" ht="12.95" customHeight="1" x14ac:dyDescent="0.2">
      <c r="A99" s="29" t="s">
        <v>42</v>
      </c>
      <c r="B99" s="57" t="s">
        <v>31</v>
      </c>
      <c r="C99" s="56">
        <v>42502.400000000001</v>
      </c>
      <c r="D99" s="56"/>
      <c r="E99" s="28">
        <f t="shared" si="8"/>
        <v>2697.4957629574606</v>
      </c>
      <c r="F99" s="28">
        <f t="shared" si="9"/>
        <v>2697.5</v>
      </c>
      <c r="G99" s="28">
        <f t="shared" si="10"/>
        <v>-3.0337499993038364E-3</v>
      </c>
      <c r="I99" s="28">
        <f t="shared" si="7"/>
        <v>-3.0337499993038364E-3</v>
      </c>
      <c r="Q99" s="52">
        <f t="shared" si="11"/>
        <v>27483.9</v>
      </c>
    </row>
    <row r="100" spans="1:17" s="28" customFormat="1" ht="12.95" customHeight="1" x14ac:dyDescent="0.2">
      <c r="A100" s="29" t="s">
        <v>42</v>
      </c>
      <c r="B100" s="57" t="s">
        <v>31</v>
      </c>
      <c r="C100" s="56">
        <v>42502.409</v>
      </c>
      <c r="D100" s="56"/>
      <c r="E100" s="28">
        <f t="shared" si="8"/>
        <v>2697.5083326757499</v>
      </c>
      <c r="F100" s="28">
        <f t="shared" si="9"/>
        <v>2697.5</v>
      </c>
      <c r="G100" s="28">
        <f t="shared" si="10"/>
        <v>5.9662499988917261E-3</v>
      </c>
      <c r="I100" s="28">
        <f t="shared" si="7"/>
        <v>5.9662499988917261E-3</v>
      </c>
      <c r="Q100" s="52">
        <f t="shared" si="11"/>
        <v>27483.909</v>
      </c>
    </row>
    <row r="101" spans="1:17" s="28" customFormat="1" ht="12.95" customHeight="1" x14ac:dyDescent="0.2">
      <c r="A101" s="29" t="s">
        <v>43</v>
      </c>
      <c r="B101" s="29"/>
      <c r="C101" s="56">
        <v>42521.35</v>
      </c>
      <c r="D101" s="56"/>
      <c r="E101" s="28">
        <f t="shared" si="8"/>
        <v>2723.9620031382369</v>
      </c>
      <c r="F101" s="28">
        <f t="shared" si="9"/>
        <v>2724</v>
      </c>
      <c r="G101" s="28">
        <f t="shared" si="10"/>
        <v>-2.7205999998841435E-2</v>
      </c>
      <c r="I101" s="28">
        <f t="shared" si="7"/>
        <v>-2.7205999998841435E-2</v>
      </c>
      <c r="Q101" s="52">
        <f t="shared" si="11"/>
        <v>27502.85</v>
      </c>
    </row>
    <row r="102" spans="1:17" s="28" customFormat="1" ht="12.95" customHeight="1" x14ac:dyDescent="0.2">
      <c r="A102" s="29" t="s">
        <v>44</v>
      </c>
      <c r="B102" s="29"/>
      <c r="C102" s="56">
        <v>42521.372000000003</v>
      </c>
      <c r="D102" s="56"/>
      <c r="E102" s="28">
        <f t="shared" si="8"/>
        <v>2723.9927291162894</v>
      </c>
      <c r="F102" s="28">
        <f t="shared" si="9"/>
        <v>2724</v>
      </c>
      <c r="G102" s="28">
        <f t="shared" si="10"/>
        <v>-5.2059999943594448E-3</v>
      </c>
      <c r="I102" s="28">
        <f t="shared" si="7"/>
        <v>-5.2059999943594448E-3</v>
      </c>
      <c r="Q102" s="52">
        <f t="shared" si="11"/>
        <v>27502.872000000003</v>
      </c>
    </row>
    <row r="103" spans="1:17" s="28" customFormat="1" ht="12.95" customHeight="1" x14ac:dyDescent="0.2">
      <c r="A103" s="29" t="s">
        <v>43</v>
      </c>
      <c r="B103" s="57" t="s">
        <v>31</v>
      </c>
      <c r="C103" s="56">
        <v>42530.332000000002</v>
      </c>
      <c r="D103" s="56"/>
      <c r="E103" s="28">
        <f t="shared" si="8"/>
        <v>2736.5065819933225</v>
      </c>
      <c r="F103" s="28">
        <f t="shared" si="9"/>
        <v>2736.5</v>
      </c>
      <c r="G103" s="28">
        <f t="shared" si="10"/>
        <v>4.7127500001806766E-3</v>
      </c>
      <c r="I103" s="28">
        <f t="shared" si="7"/>
        <v>4.7127500001806766E-3</v>
      </c>
      <c r="Q103" s="52">
        <f t="shared" si="11"/>
        <v>27511.832000000002</v>
      </c>
    </row>
    <row r="104" spans="1:17" s="28" customFormat="1" ht="12.95" customHeight="1" x14ac:dyDescent="0.2">
      <c r="A104" s="29" t="s">
        <v>43</v>
      </c>
      <c r="B104" s="57" t="s">
        <v>31</v>
      </c>
      <c r="C104" s="56">
        <v>42540.356</v>
      </c>
      <c r="D104" s="56"/>
      <c r="E104" s="28">
        <f t="shared" si="8"/>
        <v>2750.5064548995006</v>
      </c>
      <c r="F104" s="28">
        <f t="shared" si="9"/>
        <v>2750.5</v>
      </c>
      <c r="G104" s="28">
        <f t="shared" si="10"/>
        <v>4.6217499984777533E-3</v>
      </c>
      <c r="I104" s="28">
        <f t="shared" si="7"/>
        <v>4.6217499984777533E-3</v>
      </c>
      <c r="Q104" s="52">
        <f t="shared" si="11"/>
        <v>27521.856</v>
      </c>
    </row>
    <row r="105" spans="1:17" s="28" customFormat="1" ht="12.95" customHeight="1" x14ac:dyDescent="0.2">
      <c r="A105" s="29" t="s">
        <v>45</v>
      </c>
      <c r="B105" s="29"/>
      <c r="C105" s="56">
        <v>42806.362000000001</v>
      </c>
      <c r="D105" s="56"/>
      <c r="E105" s="28">
        <f t="shared" si="8"/>
        <v>3122.0198419986418</v>
      </c>
      <c r="F105" s="28">
        <f t="shared" si="9"/>
        <v>3122</v>
      </c>
      <c r="G105" s="28">
        <f t="shared" si="10"/>
        <v>1.4207000000169501E-2</v>
      </c>
      <c r="I105" s="28">
        <f t="shared" si="7"/>
        <v>1.4207000000169501E-2</v>
      </c>
      <c r="Q105" s="52">
        <f t="shared" si="11"/>
        <v>27787.862000000001</v>
      </c>
    </row>
    <row r="106" spans="1:17" s="28" customFormat="1" ht="12.95" customHeight="1" x14ac:dyDescent="0.2">
      <c r="A106" s="29" t="s">
        <v>45</v>
      </c>
      <c r="B106" s="57" t="s">
        <v>31</v>
      </c>
      <c r="C106" s="56">
        <v>42812.432000000001</v>
      </c>
      <c r="D106" s="56"/>
      <c r="E106" s="28">
        <f t="shared" si="8"/>
        <v>3130.4974186686854</v>
      </c>
      <c r="F106" s="28">
        <f t="shared" si="9"/>
        <v>3130.5</v>
      </c>
      <c r="G106" s="28">
        <f t="shared" si="10"/>
        <v>-1.8482500017853454E-3</v>
      </c>
      <c r="I106" s="28">
        <f t="shared" si="7"/>
        <v>-1.8482500017853454E-3</v>
      </c>
      <c r="Q106" s="52">
        <f t="shared" si="11"/>
        <v>27793.932000000001</v>
      </c>
    </row>
    <row r="107" spans="1:17" s="28" customFormat="1" ht="12.95" customHeight="1" x14ac:dyDescent="0.2">
      <c r="A107" s="29" t="s">
        <v>45</v>
      </c>
      <c r="B107" s="57" t="s">
        <v>31</v>
      </c>
      <c r="C107" s="56">
        <v>42827.472000000002</v>
      </c>
      <c r="D107" s="56"/>
      <c r="E107" s="28">
        <f t="shared" si="8"/>
        <v>3151.5028145694223</v>
      </c>
      <c r="F107" s="28">
        <f t="shared" si="9"/>
        <v>3151.5</v>
      </c>
      <c r="G107" s="28">
        <f t="shared" si="10"/>
        <v>2.0152500001131557E-3</v>
      </c>
      <c r="I107" s="28">
        <f t="shared" si="7"/>
        <v>2.0152500001131557E-3</v>
      </c>
      <c r="Q107" s="52">
        <f t="shared" si="11"/>
        <v>27808.972000000002</v>
      </c>
    </row>
    <row r="108" spans="1:17" s="28" customFormat="1" ht="12.95" customHeight="1" x14ac:dyDescent="0.2">
      <c r="A108" s="29" t="s">
        <v>45</v>
      </c>
      <c r="B108" s="57" t="s">
        <v>31</v>
      </c>
      <c r="C108" s="56">
        <v>42835.34</v>
      </c>
      <c r="D108" s="56"/>
      <c r="E108" s="28">
        <f t="shared" si="8"/>
        <v>3162.4915416270605</v>
      </c>
      <c r="F108" s="28">
        <f t="shared" si="9"/>
        <v>3162.5</v>
      </c>
      <c r="G108" s="28">
        <f t="shared" si="10"/>
        <v>-6.0562500002561137E-3</v>
      </c>
      <c r="I108" s="28">
        <f t="shared" ref="I108:I139" si="12">+G108</f>
        <v>-6.0562500002561137E-3</v>
      </c>
      <c r="Q108" s="52">
        <f t="shared" si="11"/>
        <v>27816.839999999997</v>
      </c>
    </row>
    <row r="109" spans="1:17" s="28" customFormat="1" ht="12.95" customHeight="1" x14ac:dyDescent="0.2">
      <c r="A109" s="29" t="s">
        <v>46</v>
      </c>
      <c r="B109" s="29"/>
      <c r="C109" s="56">
        <v>42839.288999999997</v>
      </c>
      <c r="D109" s="56"/>
      <c r="E109" s="28">
        <f t="shared" si="8"/>
        <v>3168.0068546863704</v>
      </c>
      <c r="F109" s="28">
        <f t="shared" si="9"/>
        <v>3168</v>
      </c>
      <c r="G109" s="28">
        <f t="shared" si="10"/>
        <v>4.9079999953391962E-3</v>
      </c>
      <c r="I109" s="28">
        <f t="shared" si="12"/>
        <v>4.9079999953391962E-3</v>
      </c>
      <c r="Q109" s="52">
        <f t="shared" si="11"/>
        <v>27820.788999999997</v>
      </c>
    </row>
    <row r="110" spans="1:17" s="28" customFormat="1" ht="12.95" customHeight="1" x14ac:dyDescent="0.2">
      <c r="A110" s="29" t="s">
        <v>46</v>
      </c>
      <c r="B110" s="57" t="s">
        <v>31</v>
      </c>
      <c r="C110" s="56">
        <v>42840.366000000002</v>
      </c>
      <c r="D110" s="56"/>
      <c r="E110" s="28">
        <f t="shared" si="8"/>
        <v>3169.5110309752795</v>
      </c>
      <c r="F110" s="28">
        <f t="shared" si="9"/>
        <v>3169.5</v>
      </c>
      <c r="G110" s="28">
        <f t="shared" si="10"/>
        <v>7.8982499981066212E-3</v>
      </c>
      <c r="I110" s="28">
        <f t="shared" si="12"/>
        <v>7.8982499981066212E-3</v>
      </c>
      <c r="Q110" s="52">
        <f t="shared" si="11"/>
        <v>27821.866000000002</v>
      </c>
    </row>
    <row r="111" spans="1:17" s="28" customFormat="1" ht="12.95" customHeight="1" x14ac:dyDescent="0.2">
      <c r="A111" s="29" t="s">
        <v>46</v>
      </c>
      <c r="B111" s="57" t="s">
        <v>31</v>
      </c>
      <c r="C111" s="56">
        <v>42845.366000000002</v>
      </c>
      <c r="D111" s="56"/>
      <c r="E111" s="28">
        <f t="shared" si="8"/>
        <v>3176.4942078039812</v>
      </c>
      <c r="F111" s="28">
        <f t="shared" si="9"/>
        <v>3176.5</v>
      </c>
      <c r="G111" s="28">
        <f t="shared" si="10"/>
        <v>-4.1472500015515834E-3</v>
      </c>
      <c r="I111" s="28">
        <f t="shared" si="12"/>
        <v>-4.1472500015515834E-3</v>
      </c>
      <c r="Q111" s="52">
        <f t="shared" si="11"/>
        <v>27826.866000000002</v>
      </c>
    </row>
    <row r="112" spans="1:17" s="28" customFormat="1" ht="12.95" customHeight="1" x14ac:dyDescent="0.2">
      <c r="A112" s="29" t="s">
        <v>46</v>
      </c>
      <c r="B112" s="29"/>
      <c r="C112" s="56">
        <v>42859.334000000003</v>
      </c>
      <c r="D112" s="56"/>
      <c r="E112" s="28">
        <f t="shared" si="8"/>
        <v>3196.0024105926441</v>
      </c>
      <c r="F112" s="28">
        <f t="shared" si="9"/>
        <v>3196</v>
      </c>
      <c r="G112" s="28">
        <f t="shared" si="10"/>
        <v>1.7260000022361055E-3</v>
      </c>
      <c r="I112" s="28">
        <f t="shared" si="12"/>
        <v>1.7260000022361055E-3</v>
      </c>
      <c r="Q112" s="52">
        <f t="shared" si="11"/>
        <v>27840.834000000003</v>
      </c>
    </row>
    <row r="113" spans="1:17" s="28" customFormat="1" ht="12.95" customHeight="1" x14ac:dyDescent="0.2">
      <c r="A113" s="29" t="s">
        <v>46</v>
      </c>
      <c r="B113" s="29"/>
      <c r="C113" s="56">
        <v>42864.35</v>
      </c>
      <c r="D113" s="56"/>
      <c r="E113" s="28">
        <f t="shared" si="8"/>
        <v>3203.0079335871924</v>
      </c>
      <c r="F113" s="28">
        <f t="shared" si="9"/>
        <v>3203</v>
      </c>
      <c r="G113" s="28">
        <f t="shared" si="10"/>
        <v>5.6804999985615723E-3</v>
      </c>
      <c r="I113" s="28">
        <f t="shared" si="12"/>
        <v>5.6804999985615723E-3</v>
      </c>
      <c r="Q113" s="52">
        <f t="shared" si="11"/>
        <v>27845.85</v>
      </c>
    </row>
    <row r="114" spans="1:17" s="28" customFormat="1" ht="12.95" customHeight="1" x14ac:dyDescent="0.2">
      <c r="A114" s="29" t="s">
        <v>46</v>
      </c>
      <c r="B114" s="29"/>
      <c r="C114" s="56">
        <v>42869.358999999997</v>
      </c>
      <c r="D114" s="56"/>
      <c r="E114" s="28">
        <f t="shared" si="8"/>
        <v>3210.0036801341835</v>
      </c>
      <c r="F114" s="28">
        <f t="shared" si="9"/>
        <v>3210</v>
      </c>
      <c r="G114" s="28">
        <f t="shared" si="10"/>
        <v>2.6349999970989302E-3</v>
      </c>
      <c r="I114" s="28">
        <f t="shared" si="12"/>
        <v>2.6349999970989302E-3</v>
      </c>
      <c r="Q114" s="52">
        <f t="shared" si="11"/>
        <v>27850.858999999997</v>
      </c>
    </row>
    <row r="115" spans="1:17" s="28" customFormat="1" ht="12.95" customHeight="1" x14ac:dyDescent="0.2">
      <c r="A115" s="29" t="s">
        <v>46</v>
      </c>
      <c r="B115" s="29"/>
      <c r="C115" s="56">
        <v>42869.360999999997</v>
      </c>
      <c r="D115" s="56"/>
      <c r="E115" s="28">
        <f t="shared" si="8"/>
        <v>3210.0064734049156</v>
      </c>
      <c r="F115" s="28">
        <f t="shared" si="9"/>
        <v>3210</v>
      </c>
      <c r="G115" s="28">
        <f t="shared" si="10"/>
        <v>4.6349999975063838E-3</v>
      </c>
      <c r="I115" s="28">
        <f t="shared" si="12"/>
        <v>4.6349999975063838E-3</v>
      </c>
      <c r="Q115" s="52">
        <f t="shared" si="11"/>
        <v>27850.860999999997</v>
      </c>
    </row>
    <row r="116" spans="1:17" s="28" customFormat="1" ht="12.95" customHeight="1" x14ac:dyDescent="0.2">
      <c r="A116" s="29" t="s">
        <v>46</v>
      </c>
      <c r="B116" s="29"/>
      <c r="C116" s="56">
        <v>42874.368999999999</v>
      </c>
      <c r="D116" s="56"/>
      <c r="E116" s="28">
        <f t="shared" si="8"/>
        <v>3217.0008233165458</v>
      </c>
      <c r="F116" s="28">
        <f t="shared" si="9"/>
        <v>3217</v>
      </c>
      <c r="G116" s="28">
        <f t="shared" si="10"/>
        <v>5.894999994779937E-4</v>
      </c>
      <c r="I116" s="28">
        <f t="shared" si="12"/>
        <v>5.894999994779937E-4</v>
      </c>
      <c r="Q116" s="52">
        <f t="shared" si="11"/>
        <v>27855.868999999999</v>
      </c>
    </row>
    <row r="117" spans="1:17" s="28" customFormat="1" ht="12.95" customHeight="1" x14ac:dyDescent="0.2">
      <c r="A117" s="29" t="s">
        <v>46</v>
      </c>
      <c r="B117" s="29"/>
      <c r="C117" s="56">
        <v>42874.370999999999</v>
      </c>
      <c r="D117" s="56"/>
      <c r="E117" s="28">
        <f t="shared" si="8"/>
        <v>3217.003616587278</v>
      </c>
      <c r="F117" s="28">
        <f t="shared" si="9"/>
        <v>3217</v>
      </c>
      <c r="G117" s="28">
        <f t="shared" ref="G117:G148" si="13">+C117-(C$7+F117*C$8)</f>
        <v>2.5894999998854473E-3</v>
      </c>
      <c r="I117" s="28">
        <f t="shared" si="12"/>
        <v>2.5894999998854473E-3</v>
      </c>
      <c r="Q117" s="52">
        <f t="shared" si="11"/>
        <v>27855.870999999999</v>
      </c>
    </row>
    <row r="118" spans="1:17" s="28" customFormat="1" ht="12.95" customHeight="1" x14ac:dyDescent="0.2">
      <c r="A118" s="29" t="s">
        <v>46</v>
      </c>
      <c r="B118" s="57" t="s">
        <v>31</v>
      </c>
      <c r="C118" s="56">
        <v>42898.358999999997</v>
      </c>
      <c r="D118" s="56"/>
      <c r="E118" s="28">
        <f t="shared" si="8"/>
        <v>3250.5061057406551</v>
      </c>
      <c r="F118" s="28">
        <f t="shared" si="9"/>
        <v>3250.5</v>
      </c>
      <c r="G118" s="28">
        <f t="shared" si="13"/>
        <v>4.371749993879348E-3</v>
      </c>
      <c r="I118" s="28">
        <f t="shared" si="12"/>
        <v>4.371749993879348E-3</v>
      </c>
      <c r="Q118" s="52">
        <f t="shared" si="11"/>
        <v>27879.858999999997</v>
      </c>
    </row>
    <row r="119" spans="1:17" s="28" customFormat="1" ht="12.95" customHeight="1" x14ac:dyDescent="0.2">
      <c r="A119" s="29" t="s">
        <v>47</v>
      </c>
      <c r="B119" s="57" t="s">
        <v>31</v>
      </c>
      <c r="C119" s="56">
        <v>43091.67</v>
      </c>
      <c r="D119" s="56"/>
      <c r="E119" s="28">
        <f t="shared" si="8"/>
        <v>3520.4910849272987</v>
      </c>
      <c r="F119" s="28">
        <f t="shared" si="9"/>
        <v>3520.5</v>
      </c>
      <c r="G119" s="28">
        <f t="shared" si="13"/>
        <v>-6.3832500018179417E-3</v>
      </c>
      <c r="I119" s="28">
        <f t="shared" si="12"/>
        <v>-6.3832500018179417E-3</v>
      </c>
      <c r="Q119" s="52">
        <f t="shared" si="11"/>
        <v>28073.17</v>
      </c>
    </row>
    <row r="120" spans="1:17" s="28" customFormat="1" ht="12.95" customHeight="1" x14ac:dyDescent="0.2">
      <c r="A120" s="29" t="s">
        <v>48</v>
      </c>
      <c r="B120" s="57" t="s">
        <v>31</v>
      </c>
      <c r="C120" s="56">
        <v>43188.338000000003</v>
      </c>
      <c r="D120" s="56"/>
      <c r="E120" s="28">
        <f t="shared" si="8"/>
        <v>3655.5010324626983</v>
      </c>
      <c r="F120" s="28">
        <f t="shared" si="9"/>
        <v>3655.5</v>
      </c>
      <c r="G120" s="28">
        <f t="shared" si="13"/>
        <v>7.3925000469898805E-4</v>
      </c>
      <c r="I120" s="28">
        <f t="shared" si="12"/>
        <v>7.3925000469898805E-4</v>
      </c>
      <c r="Q120" s="52">
        <f t="shared" si="11"/>
        <v>28169.838000000003</v>
      </c>
    </row>
    <row r="121" spans="1:17" s="28" customFormat="1" ht="12.95" customHeight="1" x14ac:dyDescent="0.2">
      <c r="A121" s="29" t="s">
        <v>48</v>
      </c>
      <c r="B121" s="57" t="s">
        <v>31</v>
      </c>
      <c r="C121" s="56">
        <v>43203.373</v>
      </c>
      <c r="D121" s="56"/>
      <c r="E121" s="28">
        <f t="shared" si="8"/>
        <v>3676.4994451865996</v>
      </c>
      <c r="F121" s="28">
        <f t="shared" si="9"/>
        <v>3676.5</v>
      </c>
      <c r="G121" s="28">
        <f t="shared" si="13"/>
        <v>-3.9724999805912375E-4</v>
      </c>
      <c r="I121" s="28">
        <f t="shared" si="12"/>
        <v>-3.9724999805912375E-4</v>
      </c>
      <c r="Q121" s="52">
        <f t="shared" si="11"/>
        <v>28184.873</v>
      </c>
    </row>
    <row r="122" spans="1:17" s="28" customFormat="1" ht="12.95" customHeight="1" x14ac:dyDescent="0.2">
      <c r="A122" s="29" t="s">
        <v>48</v>
      </c>
      <c r="B122" s="57" t="s">
        <v>31</v>
      </c>
      <c r="C122" s="56">
        <v>43203.377</v>
      </c>
      <c r="D122" s="56"/>
      <c r="E122" s="28">
        <f t="shared" si="8"/>
        <v>3676.5050317280638</v>
      </c>
      <c r="F122" s="28">
        <f t="shared" si="9"/>
        <v>3676.5</v>
      </c>
      <c r="G122" s="28">
        <f t="shared" si="13"/>
        <v>3.6027500027557835E-3</v>
      </c>
      <c r="I122" s="28">
        <f t="shared" si="12"/>
        <v>3.6027500027557835E-3</v>
      </c>
      <c r="Q122" s="52">
        <f t="shared" si="11"/>
        <v>28184.877</v>
      </c>
    </row>
    <row r="123" spans="1:17" s="28" customFormat="1" ht="12.95" customHeight="1" x14ac:dyDescent="0.2">
      <c r="A123" s="29" t="s">
        <v>49</v>
      </c>
      <c r="B123" s="57" t="s">
        <v>31</v>
      </c>
      <c r="C123" s="56">
        <v>43213.402999999998</v>
      </c>
      <c r="D123" s="56"/>
      <c r="E123" s="28">
        <f t="shared" si="8"/>
        <v>3690.5076979049745</v>
      </c>
      <c r="F123" s="28">
        <f t="shared" si="9"/>
        <v>3690.5</v>
      </c>
      <c r="G123" s="28">
        <f t="shared" si="13"/>
        <v>5.5117499941843562E-3</v>
      </c>
      <c r="I123" s="28">
        <f t="shared" si="12"/>
        <v>5.5117499941843562E-3</v>
      </c>
      <c r="Q123" s="52">
        <f t="shared" si="11"/>
        <v>28194.902999999998</v>
      </c>
    </row>
    <row r="124" spans="1:17" s="28" customFormat="1" ht="12.95" customHeight="1" x14ac:dyDescent="0.2">
      <c r="A124" s="29" t="s">
        <v>50</v>
      </c>
      <c r="B124" s="29"/>
      <c r="C124" s="56">
        <v>43463.659</v>
      </c>
      <c r="D124" s="56"/>
      <c r="E124" s="28">
        <f t="shared" si="8"/>
        <v>4040.0240779937044</v>
      </c>
      <c r="F124" s="28">
        <f t="shared" si="9"/>
        <v>4040</v>
      </c>
      <c r="G124" s="28">
        <f t="shared" si="13"/>
        <v>1.7240000001038425E-2</v>
      </c>
      <c r="I124" s="28">
        <f t="shared" si="12"/>
        <v>1.7240000001038425E-2</v>
      </c>
      <c r="Q124" s="52">
        <f t="shared" si="11"/>
        <v>28445.159</v>
      </c>
    </row>
    <row r="125" spans="1:17" s="28" customFormat="1" ht="12.95" customHeight="1" x14ac:dyDescent="0.2">
      <c r="A125" s="58" t="s">
        <v>407</v>
      </c>
      <c r="B125" s="59" t="s">
        <v>76</v>
      </c>
      <c r="C125" s="60">
        <v>43538.824999999997</v>
      </c>
      <c r="D125" s="60" t="s">
        <v>121</v>
      </c>
      <c r="E125" s="51">
        <f t="shared" si="8"/>
        <v>4145.003571894943</v>
      </c>
      <c r="F125" s="28">
        <f t="shared" si="9"/>
        <v>4145</v>
      </c>
      <c r="G125" s="28">
        <f t="shared" si="13"/>
        <v>2.5574999963282607E-3</v>
      </c>
      <c r="I125" s="28">
        <f t="shared" si="12"/>
        <v>2.5574999963282607E-3</v>
      </c>
      <c r="O125" s="28">
        <f t="shared" ref="O125:O156" ca="1" si="14">+C$11+C$12*$F125</f>
        <v>-1.5565290436178089E-2</v>
      </c>
      <c r="Q125" s="52">
        <f t="shared" si="11"/>
        <v>28520.324999999997</v>
      </c>
    </row>
    <row r="126" spans="1:17" s="28" customFormat="1" ht="12.95" customHeight="1" x14ac:dyDescent="0.2">
      <c r="A126" s="28" t="s">
        <v>51</v>
      </c>
      <c r="C126" s="61">
        <v>43542.41</v>
      </c>
      <c r="D126" s="61"/>
      <c r="E126" s="28">
        <f t="shared" si="8"/>
        <v>4150.0105096811312</v>
      </c>
      <c r="F126" s="28">
        <f t="shared" si="9"/>
        <v>4150</v>
      </c>
      <c r="G126" s="28">
        <f t="shared" si="13"/>
        <v>7.525000000896398E-3</v>
      </c>
      <c r="I126" s="28">
        <f t="shared" si="12"/>
        <v>7.525000000896398E-3</v>
      </c>
      <c r="O126" s="28">
        <f t="shared" ca="1" si="14"/>
        <v>-1.5551826870433398E-2</v>
      </c>
      <c r="Q126" s="52">
        <f t="shared" si="11"/>
        <v>28523.910000000003</v>
      </c>
    </row>
    <row r="127" spans="1:17" s="28" customFormat="1" ht="12.95" customHeight="1" x14ac:dyDescent="0.2">
      <c r="A127" s="28" t="s">
        <v>52</v>
      </c>
      <c r="B127" s="42" t="s">
        <v>31</v>
      </c>
      <c r="C127" s="61">
        <v>43929.411</v>
      </c>
      <c r="D127" s="61"/>
      <c r="E127" s="28">
        <f t="shared" si="8"/>
        <v>4690.5097928580253</v>
      </c>
      <c r="F127" s="28">
        <f t="shared" si="9"/>
        <v>4690.5</v>
      </c>
      <c r="G127" s="28">
        <f t="shared" si="13"/>
        <v>7.0117499999469146E-3</v>
      </c>
      <c r="I127" s="28">
        <f t="shared" si="12"/>
        <v>7.0117499999469146E-3</v>
      </c>
      <c r="O127" s="28">
        <f t="shared" ca="1" si="14"/>
        <v>-1.4096415413432354E-2</v>
      </c>
      <c r="Q127" s="52">
        <f t="shared" si="11"/>
        <v>28910.911</v>
      </c>
    </row>
    <row r="128" spans="1:17" s="28" customFormat="1" ht="12.95" customHeight="1" x14ac:dyDescent="0.2">
      <c r="A128" s="28" t="s">
        <v>52</v>
      </c>
      <c r="B128" s="42" t="s">
        <v>31</v>
      </c>
      <c r="C128" s="61">
        <v>43957.332000000002</v>
      </c>
      <c r="D128" s="61"/>
      <c r="E128" s="28">
        <f t="shared" si="8"/>
        <v>4729.5052489048658</v>
      </c>
      <c r="F128" s="28">
        <f t="shared" si="9"/>
        <v>4729.5</v>
      </c>
      <c r="G128" s="28">
        <f t="shared" si="13"/>
        <v>3.7582500008284114E-3</v>
      </c>
      <c r="I128" s="28">
        <f t="shared" si="12"/>
        <v>3.7582500008284114E-3</v>
      </c>
      <c r="O128" s="28">
        <f t="shared" ca="1" si="14"/>
        <v>-1.3991399600623768E-2</v>
      </c>
      <c r="Q128" s="52">
        <f t="shared" si="11"/>
        <v>28938.832000000002</v>
      </c>
    </row>
    <row r="129" spans="1:17" s="28" customFormat="1" ht="12.95" customHeight="1" x14ac:dyDescent="0.2">
      <c r="A129" s="28" t="s">
        <v>53</v>
      </c>
      <c r="B129" s="42" t="s">
        <v>31</v>
      </c>
      <c r="C129" s="61">
        <v>43982.385000000002</v>
      </c>
      <c r="D129" s="61"/>
      <c r="E129" s="28">
        <f t="shared" si="8"/>
        <v>4764.4951547227593</v>
      </c>
      <c r="F129" s="28">
        <f t="shared" si="9"/>
        <v>4764.5</v>
      </c>
      <c r="G129" s="28">
        <f t="shared" si="13"/>
        <v>-3.469249997579027E-3</v>
      </c>
      <c r="I129" s="28">
        <f t="shared" si="12"/>
        <v>-3.469249997579027E-3</v>
      </c>
      <c r="O129" s="28">
        <f t="shared" ca="1" si="14"/>
        <v>-1.3897154640410934E-2</v>
      </c>
      <c r="Q129" s="52">
        <f t="shared" si="11"/>
        <v>28963.885000000002</v>
      </c>
    </row>
    <row r="130" spans="1:17" s="28" customFormat="1" ht="12.95" customHeight="1" x14ac:dyDescent="0.2">
      <c r="A130" s="58" t="s">
        <v>407</v>
      </c>
      <c r="B130" s="59" t="s">
        <v>31</v>
      </c>
      <c r="C130" s="60">
        <v>43986.678</v>
      </c>
      <c r="D130" s="60" t="s">
        <v>121</v>
      </c>
      <c r="E130" s="51">
        <f t="shared" si="8"/>
        <v>4770.4909103478803</v>
      </c>
      <c r="F130" s="28">
        <f t="shared" si="9"/>
        <v>4770.5</v>
      </c>
      <c r="G130" s="28">
        <f t="shared" si="13"/>
        <v>-6.5082500004791655E-3</v>
      </c>
      <c r="I130" s="28">
        <f t="shared" si="12"/>
        <v>-6.5082500004791655E-3</v>
      </c>
      <c r="O130" s="28">
        <f t="shared" ca="1" si="14"/>
        <v>-1.3880998361517306E-2</v>
      </c>
      <c r="Q130" s="52">
        <f t="shared" si="11"/>
        <v>28968.178</v>
      </c>
    </row>
    <row r="131" spans="1:17" s="28" customFormat="1" ht="12.95" customHeight="1" x14ac:dyDescent="0.2">
      <c r="A131" s="28" t="s">
        <v>54</v>
      </c>
      <c r="B131" s="42" t="s">
        <v>31</v>
      </c>
      <c r="C131" s="61">
        <v>44282.39</v>
      </c>
      <c r="D131" s="61"/>
      <c r="E131" s="28">
        <f t="shared" si="8"/>
        <v>5183.4927476217035</v>
      </c>
      <c r="F131" s="28">
        <f t="shared" si="9"/>
        <v>5183.5</v>
      </c>
      <c r="G131" s="28">
        <f t="shared" si="13"/>
        <v>-5.1927500026067719E-3</v>
      </c>
      <c r="I131" s="28">
        <f t="shared" si="12"/>
        <v>-5.1927500026067719E-3</v>
      </c>
      <c r="O131" s="28">
        <f t="shared" ca="1" si="14"/>
        <v>-1.2768907831005868E-2</v>
      </c>
      <c r="Q131" s="52">
        <f t="shared" si="11"/>
        <v>29263.89</v>
      </c>
    </row>
    <row r="132" spans="1:17" s="28" customFormat="1" ht="12.95" customHeight="1" x14ac:dyDescent="0.2">
      <c r="A132" s="58" t="s">
        <v>407</v>
      </c>
      <c r="B132" s="59" t="s">
        <v>31</v>
      </c>
      <c r="C132" s="60">
        <v>44334.658000000003</v>
      </c>
      <c r="D132" s="60" t="s">
        <v>121</v>
      </c>
      <c r="E132" s="51">
        <f t="shared" si="8"/>
        <v>5256.4920849182272</v>
      </c>
      <c r="F132" s="28">
        <f t="shared" si="9"/>
        <v>5256.5</v>
      </c>
      <c r="G132" s="28">
        <f t="shared" si="13"/>
        <v>-5.6672499995329417E-3</v>
      </c>
      <c r="I132" s="28">
        <f t="shared" si="12"/>
        <v>-5.6672499995329417E-3</v>
      </c>
      <c r="O132" s="28">
        <f t="shared" ca="1" si="14"/>
        <v>-1.2572339771133386E-2</v>
      </c>
      <c r="Q132" s="52">
        <f t="shared" si="11"/>
        <v>29316.158000000003</v>
      </c>
    </row>
    <row r="133" spans="1:17" s="28" customFormat="1" ht="12.95" customHeight="1" x14ac:dyDescent="0.2">
      <c r="A133" s="28" t="s">
        <v>55</v>
      </c>
      <c r="B133" s="42" t="s">
        <v>31</v>
      </c>
      <c r="C133" s="61">
        <v>44340.392999999996</v>
      </c>
      <c r="D133" s="61"/>
      <c r="E133" s="28">
        <f t="shared" si="8"/>
        <v>5264.5017887407394</v>
      </c>
      <c r="F133" s="28">
        <f t="shared" si="9"/>
        <v>5264.5</v>
      </c>
      <c r="G133" s="28">
        <f t="shared" si="13"/>
        <v>1.2807499952032231E-3</v>
      </c>
      <c r="I133" s="28">
        <f t="shared" si="12"/>
        <v>1.2807499952032231E-3</v>
      </c>
      <c r="O133" s="28">
        <f t="shared" ca="1" si="14"/>
        <v>-1.2550798065941882E-2</v>
      </c>
      <c r="Q133" s="52">
        <f t="shared" si="11"/>
        <v>29321.892999999996</v>
      </c>
    </row>
    <row r="134" spans="1:17" s="28" customFormat="1" ht="12.95" customHeight="1" x14ac:dyDescent="0.2">
      <c r="A134" s="28" t="s">
        <v>55</v>
      </c>
      <c r="C134" s="61">
        <v>44354.355000000003</v>
      </c>
      <c r="D134" s="61"/>
      <c r="E134" s="28">
        <f t="shared" si="8"/>
        <v>5284.0016117172163</v>
      </c>
      <c r="F134" s="28">
        <f t="shared" si="9"/>
        <v>5284</v>
      </c>
      <c r="G134" s="28">
        <f t="shared" si="13"/>
        <v>1.1540000050445087E-3</v>
      </c>
      <c r="I134" s="28">
        <f t="shared" si="12"/>
        <v>1.1540000050445087E-3</v>
      </c>
      <c r="O134" s="28">
        <f t="shared" ca="1" si="14"/>
        <v>-1.2498290159537588E-2</v>
      </c>
      <c r="Q134" s="52">
        <f t="shared" si="11"/>
        <v>29335.855000000003</v>
      </c>
    </row>
    <row r="135" spans="1:17" s="28" customFormat="1" ht="12.95" customHeight="1" x14ac:dyDescent="0.2">
      <c r="A135" s="28" t="s">
        <v>56</v>
      </c>
      <c r="C135" s="61">
        <v>44595.648000000001</v>
      </c>
      <c r="D135" s="61"/>
      <c r="E135" s="28">
        <f t="shared" si="8"/>
        <v>5620.9999490228101</v>
      </c>
      <c r="F135" s="28">
        <f t="shared" si="9"/>
        <v>5621</v>
      </c>
      <c r="G135" s="28">
        <f t="shared" si="13"/>
        <v>-3.6500001442618668E-5</v>
      </c>
      <c r="I135" s="28">
        <f t="shared" si="12"/>
        <v>-3.6500001442618668E-5</v>
      </c>
      <c r="O135" s="28">
        <f t="shared" ca="1" si="14"/>
        <v>-1.1590845828345448E-2</v>
      </c>
      <c r="Q135" s="52">
        <f t="shared" si="11"/>
        <v>29577.148000000001</v>
      </c>
    </row>
    <row r="136" spans="1:17" s="28" customFormat="1" ht="12.95" customHeight="1" x14ac:dyDescent="0.2">
      <c r="A136" s="28" t="s">
        <v>56</v>
      </c>
      <c r="B136" s="42" t="s">
        <v>31</v>
      </c>
      <c r="C136" s="61">
        <v>44602.464999999997</v>
      </c>
      <c r="D136" s="61"/>
      <c r="E136" s="28">
        <f t="shared" si="8"/>
        <v>5630.520812311056</v>
      </c>
      <c r="F136" s="28">
        <f t="shared" si="9"/>
        <v>5630.5</v>
      </c>
      <c r="G136" s="28">
        <f t="shared" si="13"/>
        <v>1.4901749993441626E-2</v>
      </c>
      <c r="I136" s="28">
        <f t="shared" si="12"/>
        <v>1.4901749993441626E-2</v>
      </c>
      <c r="O136" s="28">
        <f t="shared" ca="1" si="14"/>
        <v>-1.1565265053430536E-2</v>
      </c>
      <c r="Q136" s="52">
        <f t="shared" si="11"/>
        <v>29583.964999999997</v>
      </c>
    </row>
    <row r="137" spans="1:17" s="28" customFormat="1" ht="12.95" customHeight="1" x14ac:dyDescent="0.2">
      <c r="A137" s="58" t="s">
        <v>407</v>
      </c>
      <c r="B137" s="59" t="s">
        <v>31</v>
      </c>
      <c r="C137" s="60">
        <v>44608.887999999999</v>
      </c>
      <c r="D137" s="60" t="s">
        <v>121</v>
      </c>
      <c r="E137" s="51">
        <f t="shared" si="8"/>
        <v>5639.4914012652098</v>
      </c>
      <c r="F137" s="28">
        <f t="shared" si="9"/>
        <v>5639.5</v>
      </c>
      <c r="G137" s="28">
        <f t="shared" si="13"/>
        <v>-6.1567500015371479E-3</v>
      </c>
      <c r="I137" s="28">
        <f t="shared" si="12"/>
        <v>-6.1567500015371479E-3</v>
      </c>
      <c r="O137" s="28">
        <f t="shared" ca="1" si="14"/>
        <v>-1.1541030635090092E-2</v>
      </c>
      <c r="Q137" s="52">
        <f t="shared" si="11"/>
        <v>29590.387999999999</v>
      </c>
    </row>
    <row r="138" spans="1:17" s="28" customFormat="1" ht="12.95" customHeight="1" x14ac:dyDescent="0.2">
      <c r="A138" s="28" t="s">
        <v>57</v>
      </c>
      <c r="B138" s="42" t="s">
        <v>31</v>
      </c>
      <c r="C138" s="61">
        <v>45013.430999999997</v>
      </c>
      <c r="D138" s="61"/>
      <c r="E138" s="28">
        <f t="shared" si="8"/>
        <v>6204.490462027924</v>
      </c>
      <c r="F138" s="28">
        <f t="shared" si="9"/>
        <v>6204.5</v>
      </c>
      <c r="G138" s="28">
        <f t="shared" si="13"/>
        <v>-6.8292500072857365E-3</v>
      </c>
      <c r="I138" s="28">
        <f t="shared" si="12"/>
        <v>-6.8292500072857365E-3</v>
      </c>
      <c r="O138" s="28">
        <f t="shared" ca="1" si="14"/>
        <v>-1.0019647705940063E-2</v>
      </c>
      <c r="Q138" s="52">
        <f t="shared" si="11"/>
        <v>29994.930999999997</v>
      </c>
    </row>
    <row r="139" spans="1:17" s="28" customFormat="1" ht="12.95" customHeight="1" x14ac:dyDescent="0.2">
      <c r="A139" s="28" t="s">
        <v>57</v>
      </c>
      <c r="B139" s="42" t="s">
        <v>31</v>
      </c>
      <c r="C139" s="61">
        <v>45018.451999999997</v>
      </c>
      <c r="D139" s="61"/>
      <c r="E139" s="28">
        <f t="shared" si="8"/>
        <v>6211.5029681993074</v>
      </c>
      <c r="F139" s="28">
        <f t="shared" si="9"/>
        <v>6211.5</v>
      </c>
      <c r="G139" s="28">
        <f t="shared" si="13"/>
        <v>2.1252499936963432E-3</v>
      </c>
      <c r="I139" s="28">
        <f t="shared" si="12"/>
        <v>2.1252499936963432E-3</v>
      </c>
      <c r="O139" s="28">
        <f t="shared" ca="1" si="14"/>
        <v>-1.0000798713897498E-2</v>
      </c>
      <c r="Q139" s="52">
        <f t="shared" si="11"/>
        <v>29999.951999999997</v>
      </c>
    </row>
    <row r="140" spans="1:17" s="28" customFormat="1" ht="12.95" customHeight="1" x14ac:dyDescent="0.2">
      <c r="A140" s="28" t="s">
        <v>57</v>
      </c>
      <c r="C140" s="61">
        <v>45022.389000000003</v>
      </c>
      <c r="D140" s="61"/>
      <c r="E140" s="28">
        <f t="shared" si="8"/>
        <v>6217.0015216342345</v>
      </c>
      <c r="F140" s="28">
        <f t="shared" si="9"/>
        <v>6217</v>
      </c>
      <c r="G140" s="28">
        <f t="shared" si="13"/>
        <v>1.0895000013988465E-3</v>
      </c>
      <c r="I140" s="28">
        <f t="shared" ref="I140:I171" si="15">+G140</f>
        <v>1.0895000013988465E-3</v>
      </c>
      <c r="O140" s="28">
        <f t="shared" ca="1" si="14"/>
        <v>-9.9859887915783388E-3</v>
      </c>
      <c r="Q140" s="52">
        <f t="shared" si="11"/>
        <v>30003.889000000003</v>
      </c>
    </row>
    <row r="141" spans="1:17" s="28" customFormat="1" ht="12.95" customHeight="1" x14ac:dyDescent="0.2">
      <c r="A141" s="58" t="s">
        <v>407</v>
      </c>
      <c r="B141" s="59" t="s">
        <v>76</v>
      </c>
      <c r="C141" s="60">
        <v>45026.690999999999</v>
      </c>
      <c r="D141" s="60" t="s">
        <v>121</v>
      </c>
      <c r="E141" s="51">
        <f t="shared" si="8"/>
        <v>6223.009846977644</v>
      </c>
      <c r="F141" s="28">
        <f t="shared" si="9"/>
        <v>6223</v>
      </c>
      <c r="G141" s="28">
        <f t="shared" si="13"/>
        <v>7.0504999966942705E-3</v>
      </c>
      <c r="I141" s="28">
        <f t="shared" si="15"/>
        <v>7.0504999966942705E-3</v>
      </c>
      <c r="O141" s="28">
        <f t="shared" ca="1" si="14"/>
        <v>-9.9698325126847086E-3</v>
      </c>
      <c r="Q141" s="52">
        <f t="shared" si="11"/>
        <v>30008.190999999999</v>
      </c>
    </row>
    <row r="142" spans="1:17" s="28" customFormat="1" ht="12.95" customHeight="1" x14ac:dyDescent="0.2">
      <c r="A142" s="28" t="s">
        <v>58</v>
      </c>
      <c r="C142" s="61">
        <v>45070.364999999998</v>
      </c>
      <c r="D142" s="61"/>
      <c r="E142" s="28">
        <f t="shared" si="8"/>
        <v>6284.0064999409888</v>
      </c>
      <c r="F142" s="28">
        <f t="shared" si="9"/>
        <v>6284</v>
      </c>
      <c r="G142" s="28">
        <f t="shared" si="13"/>
        <v>4.6539999966626056E-3</v>
      </c>
      <c r="I142" s="28">
        <f t="shared" si="15"/>
        <v>4.6539999966626056E-3</v>
      </c>
      <c r="O142" s="28">
        <f t="shared" ca="1" si="14"/>
        <v>-9.8055770105994859E-3</v>
      </c>
      <c r="Q142" s="52">
        <f t="shared" si="11"/>
        <v>30051.864999999998</v>
      </c>
    </row>
    <row r="143" spans="1:17" s="28" customFormat="1" ht="12.95" customHeight="1" x14ac:dyDescent="0.2">
      <c r="A143" s="58" t="s">
        <v>407</v>
      </c>
      <c r="B143" s="59" t="s">
        <v>31</v>
      </c>
      <c r="C143" s="60">
        <v>45352.822999999997</v>
      </c>
      <c r="D143" s="60" t="s">
        <v>121</v>
      </c>
      <c r="E143" s="51">
        <f t="shared" si="8"/>
        <v>6678.497332077287</v>
      </c>
      <c r="F143" s="28">
        <f t="shared" si="9"/>
        <v>6678.5</v>
      </c>
      <c r="G143" s="28">
        <f t="shared" si="13"/>
        <v>-1.9102500009466894E-3</v>
      </c>
      <c r="I143" s="28">
        <f t="shared" si="15"/>
        <v>-1.9102500009466894E-3</v>
      </c>
      <c r="O143" s="28">
        <f t="shared" ca="1" si="14"/>
        <v>-8.7433016733434038E-3</v>
      </c>
      <c r="Q143" s="52">
        <f t="shared" si="11"/>
        <v>30334.322999999997</v>
      </c>
    </row>
    <row r="144" spans="1:17" s="28" customFormat="1" ht="12.95" customHeight="1" x14ac:dyDescent="0.2">
      <c r="A144" s="28" t="s">
        <v>59</v>
      </c>
      <c r="C144" s="61">
        <v>45385.411</v>
      </c>
      <c r="D144" s="61"/>
      <c r="E144" s="28">
        <f t="shared" si="8"/>
        <v>6724.0108853760403</v>
      </c>
      <c r="F144" s="28">
        <f t="shared" si="9"/>
        <v>6724</v>
      </c>
      <c r="G144" s="28">
        <f t="shared" si="13"/>
        <v>7.7939999973750673E-3</v>
      </c>
      <c r="I144" s="28">
        <f t="shared" si="15"/>
        <v>7.7939999973750673E-3</v>
      </c>
      <c r="O144" s="28">
        <f t="shared" ca="1" si="14"/>
        <v>-8.6207832250667187E-3</v>
      </c>
      <c r="Q144" s="52">
        <f t="shared" si="11"/>
        <v>30366.911</v>
      </c>
    </row>
    <row r="145" spans="1:17" s="28" customFormat="1" ht="12.95" customHeight="1" x14ac:dyDescent="0.2">
      <c r="A145" s="28" t="s">
        <v>60</v>
      </c>
      <c r="B145" s="42" t="s">
        <v>31</v>
      </c>
      <c r="C145" s="61">
        <v>45427.3</v>
      </c>
      <c r="D145" s="61"/>
      <c r="E145" s="28">
        <f t="shared" si="8"/>
        <v>6782.5145442115436</v>
      </c>
      <c r="F145" s="28">
        <f t="shared" si="9"/>
        <v>6782.5</v>
      </c>
      <c r="G145" s="28">
        <f t="shared" si="13"/>
        <v>1.0413750002044253E-2</v>
      </c>
      <c r="I145" s="28">
        <f t="shared" si="15"/>
        <v>1.0413750002044253E-2</v>
      </c>
      <c r="O145" s="28">
        <f t="shared" ca="1" si="14"/>
        <v>-8.4632595058538387E-3</v>
      </c>
      <c r="Q145" s="52">
        <f t="shared" si="11"/>
        <v>30408.800000000003</v>
      </c>
    </row>
    <row r="146" spans="1:17" s="28" customFormat="1" ht="12.95" customHeight="1" x14ac:dyDescent="0.2">
      <c r="A146" s="28" t="s">
        <v>60</v>
      </c>
      <c r="C146" s="61">
        <v>45428.360999999997</v>
      </c>
      <c r="D146" s="61"/>
      <c r="E146" s="28">
        <f t="shared" si="8"/>
        <v>6783.9963743345861</v>
      </c>
      <c r="F146" s="28">
        <f t="shared" si="9"/>
        <v>6784</v>
      </c>
      <c r="G146" s="28">
        <f t="shared" si="13"/>
        <v>-2.5960000057239085E-3</v>
      </c>
      <c r="I146" s="28">
        <f t="shared" si="15"/>
        <v>-2.5960000057239085E-3</v>
      </c>
      <c r="O146" s="28">
        <f t="shared" ca="1" si="14"/>
        <v>-8.4592204361304338E-3</v>
      </c>
      <c r="Q146" s="52">
        <f t="shared" si="11"/>
        <v>30409.860999999997</v>
      </c>
    </row>
    <row r="147" spans="1:17" s="28" customFormat="1" ht="12.95" customHeight="1" x14ac:dyDescent="0.2">
      <c r="A147" s="28" t="s">
        <v>60</v>
      </c>
      <c r="B147" s="42" t="s">
        <v>31</v>
      </c>
      <c r="C147" s="61">
        <v>45437.326000000001</v>
      </c>
      <c r="D147" s="61"/>
      <c r="E147" s="28">
        <f t="shared" si="8"/>
        <v>6796.5172103884543</v>
      </c>
      <c r="F147" s="28">
        <f t="shared" si="9"/>
        <v>6796.5</v>
      </c>
      <c r="G147" s="28">
        <f t="shared" si="13"/>
        <v>1.2322750000748783E-2</v>
      </c>
      <c r="I147" s="28">
        <f t="shared" si="15"/>
        <v>1.2322750000748783E-2</v>
      </c>
      <c r="O147" s="28">
        <f t="shared" ca="1" si="14"/>
        <v>-8.4255615217687062E-3</v>
      </c>
      <c r="Q147" s="52">
        <f t="shared" si="11"/>
        <v>30418.826000000001</v>
      </c>
    </row>
    <row r="148" spans="1:17" s="28" customFormat="1" ht="12.95" customHeight="1" x14ac:dyDescent="0.2">
      <c r="A148" s="29" t="s">
        <v>61</v>
      </c>
      <c r="B148" s="29"/>
      <c r="C148" s="56">
        <v>45710.474999999999</v>
      </c>
      <c r="D148" s="56"/>
      <c r="E148" s="28">
        <f t="shared" si="8"/>
        <v>7178.006763905074</v>
      </c>
      <c r="F148" s="28">
        <f t="shared" si="9"/>
        <v>7178</v>
      </c>
      <c r="G148" s="28">
        <f t="shared" si="13"/>
        <v>4.8429999951622449E-3</v>
      </c>
      <c r="I148" s="28">
        <f t="shared" si="15"/>
        <v>4.8429999951622449E-3</v>
      </c>
      <c r="O148" s="28">
        <f t="shared" ca="1" si="14"/>
        <v>-7.3982914554488188E-3</v>
      </c>
      <c r="Q148" s="52">
        <f t="shared" si="11"/>
        <v>30691.974999999999</v>
      </c>
    </row>
    <row r="149" spans="1:17" s="28" customFormat="1" ht="12.95" customHeight="1" x14ac:dyDescent="0.2">
      <c r="A149" s="53" t="s">
        <v>407</v>
      </c>
      <c r="B149" s="54" t="s">
        <v>31</v>
      </c>
      <c r="C149" s="55">
        <v>45753.783000000003</v>
      </c>
      <c r="D149" s="55" t="s">
        <v>121</v>
      </c>
      <c r="E149" s="51">
        <f t="shared" ref="E149:E212" si="16">+(C149-C$7)/C$8</f>
        <v>7238.4922483245655</v>
      </c>
      <c r="F149" s="28">
        <f t="shared" ref="F149:F212" si="17">ROUND(2*E149,0)/2</f>
        <v>7238.5</v>
      </c>
      <c r="G149" s="28">
        <f t="shared" ref="G149:G178" si="18">+C149-(C$7+F149*C$8)</f>
        <v>-5.5502499963040464E-3</v>
      </c>
      <c r="I149" s="28">
        <f t="shared" si="15"/>
        <v>-5.5502499963040464E-3</v>
      </c>
      <c r="O149" s="28">
        <f t="shared" ca="1" si="14"/>
        <v>-7.2353823099380633E-3</v>
      </c>
      <c r="Q149" s="52">
        <f t="shared" ref="Q149:Q212" si="19">+C149-15018.5</f>
        <v>30735.283000000003</v>
      </c>
    </row>
    <row r="150" spans="1:17" s="28" customFormat="1" ht="12.95" customHeight="1" x14ac:dyDescent="0.2">
      <c r="A150" s="29" t="s">
        <v>62</v>
      </c>
      <c r="B150" s="29"/>
      <c r="C150" s="56">
        <v>45781.356</v>
      </c>
      <c r="D150" s="56"/>
      <c r="E150" s="28">
        <f t="shared" si="16"/>
        <v>7277.0016752641204</v>
      </c>
      <c r="F150" s="28">
        <f t="shared" si="17"/>
        <v>7277</v>
      </c>
      <c r="G150" s="28">
        <f t="shared" si="18"/>
        <v>1.1995000022579916E-3</v>
      </c>
      <c r="I150" s="28">
        <f t="shared" si="15"/>
        <v>1.1995000022579916E-3</v>
      </c>
      <c r="O150" s="28">
        <f t="shared" ca="1" si="14"/>
        <v>-7.1317128537039462E-3</v>
      </c>
      <c r="Q150" s="52">
        <f t="shared" si="19"/>
        <v>30762.856</v>
      </c>
    </row>
    <row r="151" spans="1:17" s="28" customFormat="1" ht="12.95" customHeight="1" x14ac:dyDescent="0.2">
      <c r="A151" s="29" t="s">
        <v>63</v>
      </c>
      <c r="B151" s="29"/>
      <c r="C151" s="56">
        <v>46116.457999999999</v>
      </c>
      <c r="D151" s="56"/>
      <c r="E151" s="28">
        <f t="shared" si="16"/>
        <v>7745.0169795944566</v>
      </c>
      <c r="F151" s="28">
        <f t="shared" si="17"/>
        <v>7745</v>
      </c>
      <c r="G151" s="28">
        <f t="shared" si="18"/>
        <v>1.2157500001194421E-2</v>
      </c>
      <c r="I151" s="28">
        <f t="shared" si="15"/>
        <v>1.2157500001194421E-2</v>
      </c>
      <c r="O151" s="28">
        <f t="shared" ca="1" si="14"/>
        <v>-5.8715231000009138E-3</v>
      </c>
      <c r="Q151" s="52">
        <f t="shared" si="19"/>
        <v>31097.957999999999</v>
      </c>
    </row>
    <row r="152" spans="1:17" s="28" customFormat="1" ht="12.95" customHeight="1" x14ac:dyDescent="0.2">
      <c r="A152" s="53" t="s">
        <v>407</v>
      </c>
      <c r="B152" s="54" t="s">
        <v>76</v>
      </c>
      <c r="C152" s="55">
        <v>46496.65</v>
      </c>
      <c r="D152" s="55" t="s">
        <v>121</v>
      </c>
      <c r="E152" s="51">
        <f t="shared" si="16"/>
        <v>8276.0065725660334</v>
      </c>
      <c r="F152" s="28">
        <f t="shared" si="17"/>
        <v>8276</v>
      </c>
      <c r="G152" s="28">
        <f t="shared" si="18"/>
        <v>4.7059999997145496E-3</v>
      </c>
      <c r="I152" s="28">
        <f t="shared" si="15"/>
        <v>4.7059999997145496E-3</v>
      </c>
      <c r="O152" s="28">
        <f t="shared" ca="1" si="14"/>
        <v>-4.4416924179147797E-3</v>
      </c>
      <c r="Q152" s="52">
        <f t="shared" si="19"/>
        <v>31478.15</v>
      </c>
    </row>
    <row r="153" spans="1:17" s="28" customFormat="1" ht="12.95" customHeight="1" x14ac:dyDescent="0.2">
      <c r="A153" s="29" t="s">
        <v>64</v>
      </c>
      <c r="B153" s="29"/>
      <c r="C153" s="56">
        <v>47205.504999999997</v>
      </c>
      <c r="D153" s="56"/>
      <c r="E153" s="28">
        <f t="shared" si="16"/>
        <v>9266.0185347479346</v>
      </c>
      <c r="F153" s="28">
        <f t="shared" si="17"/>
        <v>9266</v>
      </c>
      <c r="G153" s="28">
        <f t="shared" si="18"/>
        <v>1.3270999996166211E-2</v>
      </c>
      <c r="I153" s="28">
        <f t="shared" si="15"/>
        <v>1.3270999996166211E-2</v>
      </c>
      <c r="O153" s="28">
        <f t="shared" ca="1" si="14"/>
        <v>-1.7759064004660569E-3</v>
      </c>
      <c r="Q153" s="52">
        <f t="shared" si="19"/>
        <v>32187.004999999997</v>
      </c>
    </row>
    <row r="154" spans="1:17" s="28" customFormat="1" ht="12.95" customHeight="1" x14ac:dyDescent="0.2">
      <c r="A154" s="29" t="s">
        <v>64</v>
      </c>
      <c r="B154" s="57" t="s">
        <v>31</v>
      </c>
      <c r="C154" s="56">
        <v>47207.302000000003</v>
      </c>
      <c r="D154" s="56"/>
      <c r="E154" s="28">
        <f t="shared" si="16"/>
        <v>9268.528288500178</v>
      </c>
      <c r="F154" s="28">
        <f t="shared" si="17"/>
        <v>9268.5</v>
      </c>
      <c r="G154" s="28">
        <f t="shared" si="18"/>
        <v>2.0254750001186039E-2</v>
      </c>
      <c r="I154" s="28">
        <f t="shared" si="15"/>
        <v>2.0254750001186039E-2</v>
      </c>
      <c r="O154" s="28">
        <f t="shared" ca="1" si="14"/>
        <v>-1.7691746175937141E-3</v>
      </c>
      <c r="Q154" s="52">
        <f t="shared" si="19"/>
        <v>32188.802000000003</v>
      </c>
    </row>
    <row r="155" spans="1:17" s="28" customFormat="1" ht="12.95" customHeight="1" x14ac:dyDescent="0.2">
      <c r="A155" s="29" t="s">
        <v>64</v>
      </c>
      <c r="B155" s="29"/>
      <c r="C155" s="56">
        <v>47208.355000000003</v>
      </c>
      <c r="D155" s="56"/>
      <c r="E155" s="28">
        <f t="shared" si="16"/>
        <v>9269.9989455403029</v>
      </c>
      <c r="F155" s="28">
        <f t="shared" si="17"/>
        <v>9270</v>
      </c>
      <c r="G155" s="28">
        <f t="shared" si="18"/>
        <v>-7.5499999366002157E-4</v>
      </c>
      <c r="I155" s="28">
        <f t="shared" si="15"/>
        <v>-7.5499999366002157E-4</v>
      </c>
      <c r="O155" s="28">
        <f t="shared" ca="1" si="14"/>
        <v>-1.7651355478703057E-3</v>
      </c>
      <c r="Q155" s="52">
        <f t="shared" si="19"/>
        <v>32189.855000000003</v>
      </c>
    </row>
    <row r="156" spans="1:17" s="28" customFormat="1" ht="12.95" customHeight="1" x14ac:dyDescent="0.2">
      <c r="A156" s="29" t="s">
        <v>65</v>
      </c>
      <c r="B156" s="29"/>
      <c r="C156" s="56">
        <v>47208.368000000002</v>
      </c>
      <c r="D156" s="56"/>
      <c r="E156" s="28">
        <f t="shared" si="16"/>
        <v>9270.0171018000565</v>
      </c>
      <c r="F156" s="28">
        <f t="shared" si="17"/>
        <v>9270</v>
      </c>
      <c r="G156" s="28">
        <f t="shared" si="18"/>
        <v>1.2245000005350448E-2</v>
      </c>
      <c r="I156" s="28">
        <f t="shared" si="15"/>
        <v>1.2245000005350448E-2</v>
      </c>
      <c r="O156" s="28">
        <f t="shared" ca="1" si="14"/>
        <v>-1.7651355478703057E-3</v>
      </c>
      <c r="Q156" s="52">
        <f t="shared" si="19"/>
        <v>32189.868000000002</v>
      </c>
    </row>
    <row r="157" spans="1:17" s="28" customFormat="1" ht="12.95" customHeight="1" x14ac:dyDescent="0.2">
      <c r="A157" s="29" t="s">
        <v>64</v>
      </c>
      <c r="B157" s="29"/>
      <c r="C157" s="56">
        <v>47213.375</v>
      </c>
      <c r="D157" s="56"/>
      <c r="E157" s="28">
        <f t="shared" si="16"/>
        <v>9277.0100550763145</v>
      </c>
      <c r="F157" s="28">
        <f t="shared" si="17"/>
        <v>9277</v>
      </c>
      <c r="G157" s="28">
        <f t="shared" si="18"/>
        <v>7.1995000034803525E-3</v>
      </c>
      <c r="I157" s="28">
        <f t="shared" si="15"/>
        <v>7.1995000034803525E-3</v>
      </c>
      <c r="O157" s="28">
        <f t="shared" ref="O157:O188" ca="1" si="20">+C$11+C$12*$F157</f>
        <v>-1.7462865558277377E-3</v>
      </c>
      <c r="Q157" s="52">
        <f t="shared" si="19"/>
        <v>32194.875</v>
      </c>
    </row>
    <row r="158" spans="1:17" s="28" customFormat="1" ht="12.95" customHeight="1" x14ac:dyDescent="0.2">
      <c r="A158" s="29" t="s">
        <v>66</v>
      </c>
      <c r="B158" s="29"/>
      <c r="C158" s="56">
        <v>47568.542000000001</v>
      </c>
      <c r="D158" s="56"/>
      <c r="E158" s="28">
        <f t="shared" si="16"/>
        <v>9773.0488480202366</v>
      </c>
      <c r="F158" s="28">
        <f t="shared" si="17"/>
        <v>9773</v>
      </c>
      <c r="G158" s="28">
        <f t="shared" si="18"/>
        <v>3.4975499998836312E-2</v>
      </c>
      <c r="I158" s="28">
        <f t="shared" si="15"/>
        <v>3.4975499998836312E-2</v>
      </c>
      <c r="O158" s="28">
        <f t="shared" ca="1" si="20"/>
        <v>-4.1070083395444018E-4</v>
      </c>
      <c r="Q158" s="52">
        <f t="shared" si="19"/>
        <v>32550.042000000001</v>
      </c>
    </row>
    <row r="159" spans="1:17" s="28" customFormat="1" ht="12.95" customHeight="1" x14ac:dyDescent="0.2">
      <c r="A159" s="29" t="s">
        <v>66</v>
      </c>
      <c r="B159" s="29"/>
      <c r="C159" s="56">
        <v>47586.419000000002</v>
      </c>
      <c r="D159" s="56"/>
      <c r="E159" s="28">
        <f t="shared" si="16"/>
        <v>9798.0164984535768</v>
      </c>
      <c r="F159" s="28">
        <f t="shared" si="17"/>
        <v>9798</v>
      </c>
      <c r="G159" s="28">
        <f t="shared" si="18"/>
        <v>1.1812999997346196E-2</v>
      </c>
      <c r="I159" s="28">
        <f t="shared" si="15"/>
        <v>1.1812999997346196E-2</v>
      </c>
      <c r="O159" s="28">
        <f t="shared" ca="1" si="20"/>
        <v>-3.4338300523098844E-4</v>
      </c>
      <c r="Q159" s="52">
        <f t="shared" si="19"/>
        <v>32567.919000000002</v>
      </c>
    </row>
    <row r="160" spans="1:17" s="28" customFormat="1" ht="12.95" customHeight="1" x14ac:dyDescent="0.2">
      <c r="A160" s="29" t="s">
        <v>66</v>
      </c>
      <c r="B160" s="57" t="s">
        <v>31</v>
      </c>
      <c r="C160" s="56">
        <v>47595.374000000003</v>
      </c>
      <c r="D160" s="56"/>
      <c r="E160" s="28">
        <f t="shared" si="16"/>
        <v>9810.5233681537848</v>
      </c>
      <c r="F160" s="28">
        <f t="shared" si="17"/>
        <v>9810.5</v>
      </c>
      <c r="G160" s="28">
        <f t="shared" si="18"/>
        <v>1.673175000178162E-2</v>
      </c>
      <c r="I160" s="28">
        <f t="shared" si="15"/>
        <v>1.673175000178162E-2</v>
      </c>
      <c r="O160" s="28">
        <f t="shared" ca="1" si="20"/>
        <v>-3.0972409086926084E-4</v>
      </c>
      <c r="Q160" s="52">
        <f t="shared" si="19"/>
        <v>32576.874000000003</v>
      </c>
    </row>
    <row r="161" spans="1:17" s="28" customFormat="1" ht="12.95" customHeight="1" x14ac:dyDescent="0.2">
      <c r="A161" s="29" t="s">
        <v>67</v>
      </c>
      <c r="B161" s="57" t="s">
        <v>31</v>
      </c>
      <c r="C161" s="56">
        <v>47943.368999999999</v>
      </c>
      <c r="D161" s="56"/>
      <c r="E161" s="28">
        <f t="shared" si="16"/>
        <v>10296.545492254607</v>
      </c>
      <c r="F161" s="28">
        <f t="shared" si="17"/>
        <v>10296.5</v>
      </c>
      <c r="G161" s="28">
        <f t="shared" si="18"/>
        <v>3.257274999486981E-2</v>
      </c>
      <c r="I161" s="28">
        <f t="shared" si="15"/>
        <v>3.257274999486981E-2</v>
      </c>
      <c r="O161" s="28">
        <f t="shared" ca="1" si="20"/>
        <v>9.9893449951465874E-4</v>
      </c>
      <c r="Q161" s="52">
        <f t="shared" si="19"/>
        <v>32924.868999999999</v>
      </c>
    </row>
    <row r="162" spans="1:17" s="28" customFormat="1" ht="12.95" customHeight="1" x14ac:dyDescent="0.2">
      <c r="A162" s="29" t="s">
        <v>67</v>
      </c>
      <c r="B162" s="57" t="s">
        <v>31</v>
      </c>
      <c r="C162" s="56">
        <v>47958.377999999997</v>
      </c>
      <c r="D162" s="56"/>
      <c r="E162" s="28">
        <f t="shared" si="16"/>
        <v>10317.507592459002</v>
      </c>
      <c r="F162" s="28">
        <f t="shared" si="17"/>
        <v>10317.5</v>
      </c>
      <c r="G162" s="28">
        <f t="shared" si="18"/>
        <v>5.4362499940907583E-3</v>
      </c>
      <c r="I162" s="28">
        <f t="shared" si="15"/>
        <v>5.4362499940907583E-3</v>
      </c>
      <c r="O162" s="28">
        <f t="shared" ca="1" si="20"/>
        <v>1.0554814756423593E-3</v>
      </c>
      <c r="Q162" s="52">
        <f t="shared" si="19"/>
        <v>32939.877999999997</v>
      </c>
    </row>
    <row r="163" spans="1:17" s="28" customFormat="1" ht="12.95" customHeight="1" x14ac:dyDescent="0.2">
      <c r="A163" s="29" t="s">
        <v>67</v>
      </c>
      <c r="B163" s="57" t="s">
        <v>31</v>
      </c>
      <c r="C163" s="56">
        <v>47968.408000000003</v>
      </c>
      <c r="D163" s="56"/>
      <c r="E163" s="28">
        <f t="shared" si="16"/>
        <v>10331.515845177388</v>
      </c>
      <c r="F163" s="28">
        <f t="shared" si="17"/>
        <v>10331.5</v>
      </c>
      <c r="G163" s="28">
        <f t="shared" si="18"/>
        <v>1.1345250000886153E-2</v>
      </c>
      <c r="I163" s="28">
        <f t="shared" si="15"/>
        <v>1.1345250000886153E-2</v>
      </c>
      <c r="O163" s="28">
        <f t="shared" ca="1" si="20"/>
        <v>1.0931794597274919E-3</v>
      </c>
      <c r="Q163" s="52">
        <f t="shared" si="19"/>
        <v>32949.908000000003</v>
      </c>
    </row>
    <row r="164" spans="1:17" s="28" customFormat="1" ht="12.95" customHeight="1" x14ac:dyDescent="0.2">
      <c r="A164" s="29" t="s">
        <v>68</v>
      </c>
      <c r="B164" s="29"/>
      <c r="C164" s="56">
        <v>48330.34</v>
      </c>
      <c r="D164" s="56"/>
      <c r="E164" s="28">
        <f t="shared" si="16"/>
        <v>10837.00287637053</v>
      </c>
      <c r="F164" s="28">
        <f t="shared" si="17"/>
        <v>10837</v>
      </c>
      <c r="G164" s="28">
        <f t="shared" si="18"/>
        <v>2.0594999950844795E-3</v>
      </c>
      <c r="I164" s="28">
        <f t="shared" si="15"/>
        <v>2.0594999950844795E-3</v>
      </c>
      <c r="O164" s="28">
        <f t="shared" ca="1" si="20"/>
        <v>2.4543459565157036E-3</v>
      </c>
      <c r="Q164" s="52">
        <f t="shared" si="19"/>
        <v>33311.839999999997</v>
      </c>
    </row>
    <row r="165" spans="1:17" s="28" customFormat="1" ht="12.95" customHeight="1" x14ac:dyDescent="0.2">
      <c r="A165" s="29" t="s">
        <v>68</v>
      </c>
      <c r="B165" s="57" t="s">
        <v>31</v>
      </c>
      <c r="C165" s="56">
        <v>48359.353000000003</v>
      </c>
      <c r="D165" s="56"/>
      <c r="E165" s="28">
        <f t="shared" si="16"/>
        <v>10877.523458236765</v>
      </c>
      <c r="F165" s="28">
        <f t="shared" si="17"/>
        <v>10877.5</v>
      </c>
      <c r="G165" s="28">
        <f t="shared" si="18"/>
        <v>1.6796250005427282E-2</v>
      </c>
      <c r="I165" s="28">
        <f t="shared" si="15"/>
        <v>1.6796250005427282E-2</v>
      </c>
      <c r="O165" s="28">
        <f t="shared" ca="1" si="20"/>
        <v>2.5634008390476963E-3</v>
      </c>
      <c r="Q165" s="52">
        <f t="shared" si="19"/>
        <v>33340.853000000003</v>
      </c>
    </row>
    <row r="166" spans="1:17" s="28" customFormat="1" ht="12.95" customHeight="1" x14ac:dyDescent="0.2">
      <c r="A166" s="29" t="s">
        <v>69</v>
      </c>
      <c r="B166" s="57" t="s">
        <v>31</v>
      </c>
      <c r="C166" s="56">
        <v>48689.421000000002</v>
      </c>
      <c r="D166" s="56">
        <v>7.0000000000000001E-3</v>
      </c>
      <c r="E166" s="28">
        <f t="shared" si="16"/>
        <v>11338.508100135965</v>
      </c>
      <c r="F166" s="28">
        <f t="shared" si="17"/>
        <v>11338.5</v>
      </c>
      <c r="G166" s="28">
        <f t="shared" si="18"/>
        <v>5.7997500043711625E-3</v>
      </c>
      <c r="I166" s="28">
        <f t="shared" si="15"/>
        <v>5.7997500043711625E-3</v>
      </c>
      <c r="O166" s="28">
        <f t="shared" ca="1" si="20"/>
        <v>3.8047416007081641E-3</v>
      </c>
      <c r="Q166" s="52">
        <f t="shared" si="19"/>
        <v>33670.921000000002</v>
      </c>
    </row>
    <row r="167" spans="1:17" s="28" customFormat="1" ht="12.95" customHeight="1" x14ac:dyDescent="0.2">
      <c r="A167" s="29" t="s">
        <v>69</v>
      </c>
      <c r="B167" s="57" t="s">
        <v>31</v>
      </c>
      <c r="C167" s="56">
        <v>48712.337</v>
      </c>
      <c r="D167" s="56">
        <v>5.0000000000000001E-3</v>
      </c>
      <c r="E167" s="28">
        <f t="shared" si="16"/>
        <v>11370.513396177268</v>
      </c>
      <c r="F167" s="28">
        <f t="shared" si="17"/>
        <v>11370.5</v>
      </c>
      <c r="G167" s="28">
        <f t="shared" si="18"/>
        <v>9.5917500002542511E-3</v>
      </c>
      <c r="I167" s="28">
        <f t="shared" si="15"/>
        <v>9.5917500002542511E-3</v>
      </c>
      <c r="O167" s="28">
        <f t="shared" ca="1" si="20"/>
        <v>3.8909084214741804E-3</v>
      </c>
      <c r="Q167" s="52">
        <f t="shared" si="19"/>
        <v>33693.837</v>
      </c>
    </row>
    <row r="168" spans="1:17" s="28" customFormat="1" ht="12.95" customHeight="1" x14ac:dyDescent="0.2">
      <c r="A168" s="29" t="s">
        <v>70</v>
      </c>
      <c r="B168" s="29"/>
      <c r="C168" s="56">
        <v>49056.394</v>
      </c>
      <c r="D168" s="56">
        <v>6.0000000000000001E-3</v>
      </c>
      <c r="E168" s="28">
        <f t="shared" si="16"/>
        <v>11851.035570207812</v>
      </c>
      <c r="F168" s="28">
        <f t="shared" si="17"/>
        <v>11851</v>
      </c>
      <c r="G168" s="28">
        <f t="shared" si="18"/>
        <v>2.5468499996350147E-2</v>
      </c>
      <c r="I168" s="28">
        <f t="shared" si="15"/>
        <v>2.5468499996350147E-2</v>
      </c>
      <c r="O168" s="28">
        <f t="shared" ca="1" si="20"/>
        <v>5.1847570895389439E-3</v>
      </c>
      <c r="Q168" s="52">
        <f t="shared" si="19"/>
        <v>34037.894</v>
      </c>
    </row>
    <row r="169" spans="1:17" s="28" customFormat="1" ht="12.95" customHeight="1" x14ac:dyDescent="0.2">
      <c r="A169" s="29" t="s">
        <v>70</v>
      </c>
      <c r="B169" s="57" t="s">
        <v>31</v>
      </c>
      <c r="C169" s="56">
        <v>49065.338000000003</v>
      </c>
      <c r="D169" s="56">
        <v>4.0000000000000001E-3</v>
      </c>
      <c r="E169" s="28">
        <f t="shared" si="16"/>
        <v>11863.527076918999</v>
      </c>
      <c r="F169" s="28">
        <f t="shared" si="17"/>
        <v>11863.5</v>
      </c>
      <c r="G169" s="28">
        <f t="shared" si="18"/>
        <v>1.9387250002182554E-2</v>
      </c>
      <c r="I169" s="28">
        <f t="shared" si="15"/>
        <v>1.9387250002182554E-2</v>
      </c>
      <c r="O169" s="28">
        <f t="shared" ca="1" si="20"/>
        <v>5.218416003900668E-3</v>
      </c>
      <c r="Q169" s="52">
        <f t="shared" si="19"/>
        <v>34046.838000000003</v>
      </c>
    </row>
    <row r="170" spans="1:17" s="28" customFormat="1" ht="12.95" customHeight="1" x14ac:dyDescent="0.2">
      <c r="A170" s="29" t="s">
        <v>71</v>
      </c>
      <c r="B170" s="57" t="s">
        <v>31</v>
      </c>
      <c r="C170" s="56">
        <v>49090.387000000002</v>
      </c>
      <c r="D170" s="56">
        <v>5.0000000000000001E-3</v>
      </c>
      <c r="E170" s="28">
        <f t="shared" si="16"/>
        <v>11898.511396195428</v>
      </c>
      <c r="F170" s="28">
        <f t="shared" si="17"/>
        <v>11898.5</v>
      </c>
      <c r="G170" s="28">
        <f t="shared" si="18"/>
        <v>8.1597500029602088E-3</v>
      </c>
      <c r="I170" s="28">
        <f t="shared" si="15"/>
        <v>8.1597500029602088E-3</v>
      </c>
      <c r="O170" s="28">
        <f t="shared" ca="1" si="20"/>
        <v>5.3126609641135011E-3</v>
      </c>
      <c r="Q170" s="52">
        <f t="shared" si="19"/>
        <v>34071.887000000002</v>
      </c>
    </row>
    <row r="171" spans="1:17" s="28" customFormat="1" ht="12.95" customHeight="1" x14ac:dyDescent="0.2">
      <c r="A171" s="29" t="s">
        <v>71</v>
      </c>
      <c r="B171" s="29"/>
      <c r="C171" s="56">
        <v>49104.338000000003</v>
      </c>
      <c r="D171" s="56">
        <v>5.0000000000000001E-3</v>
      </c>
      <c r="E171" s="28">
        <f t="shared" si="16"/>
        <v>11917.995856182873</v>
      </c>
      <c r="F171" s="28">
        <f t="shared" si="17"/>
        <v>11918</v>
      </c>
      <c r="G171" s="28">
        <f t="shared" si="18"/>
        <v>-2.9669999930774793E-3</v>
      </c>
      <c r="I171" s="28">
        <f t="shared" si="15"/>
        <v>-2.9669999930774793E-3</v>
      </c>
      <c r="O171" s="28">
        <f t="shared" ca="1" si="20"/>
        <v>5.3651688705177933E-3</v>
      </c>
      <c r="Q171" s="52">
        <f t="shared" si="19"/>
        <v>34085.838000000003</v>
      </c>
    </row>
    <row r="172" spans="1:17" s="28" customFormat="1" ht="12.95" customHeight="1" x14ac:dyDescent="0.2">
      <c r="A172" s="53" t="s">
        <v>407</v>
      </c>
      <c r="B172" s="54" t="s">
        <v>31</v>
      </c>
      <c r="C172" s="55">
        <v>49399.707600000002</v>
      </c>
      <c r="D172" s="55" t="s">
        <v>121</v>
      </c>
      <c r="E172" s="51">
        <f t="shared" si="16"/>
        <v>12330.519485507466</v>
      </c>
      <c r="F172" s="28">
        <f t="shared" si="17"/>
        <v>12330.5</v>
      </c>
      <c r="G172" s="28">
        <f t="shared" si="18"/>
        <v>1.3951749999250751E-2</v>
      </c>
      <c r="K172" s="28">
        <f>+G172</f>
        <v>1.3951749999250751E-2</v>
      </c>
      <c r="O172" s="28">
        <f t="shared" ca="1" si="20"/>
        <v>6.4759130444547591E-3</v>
      </c>
      <c r="Q172" s="52">
        <f t="shared" si="19"/>
        <v>34381.207600000002</v>
      </c>
    </row>
    <row r="173" spans="1:17" s="28" customFormat="1" ht="12.95" customHeight="1" x14ac:dyDescent="0.2">
      <c r="A173" s="29" t="s">
        <v>72</v>
      </c>
      <c r="B173" s="29"/>
      <c r="C173" s="56">
        <v>49442.315999999999</v>
      </c>
      <c r="D173" s="56"/>
      <c r="E173" s="28">
        <f t="shared" si="16"/>
        <v>12390.027883825074</v>
      </c>
      <c r="F173" s="28">
        <f t="shared" si="17"/>
        <v>12390</v>
      </c>
      <c r="G173" s="28">
        <f t="shared" si="18"/>
        <v>1.9964999999501742E-2</v>
      </c>
      <c r="I173" s="28">
        <f>+G173</f>
        <v>1.9964999999501742E-2</v>
      </c>
      <c r="O173" s="28">
        <f t="shared" ca="1" si="20"/>
        <v>6.6361294768165768E-3</v>
      </c>
      <c r="Q173" s="52">
        <f t="shared" si="19"/>
        <v>34423.815999999999</v>
      </c>
    </row>
    <row r="174" spans="1:17" s="28" customFormat="1" ht="12.95" customHeight="1" x14ac:dyDescent="0.2">
      <c r="A174" s="29" t="s">
        <v>73</v>
      </c>
      <c r="B174" s="29"/>
      <c r="C174" s="56">
        <v>49810.345000000001</v>
      </c>
      <c r="D174" s="56">
        <v>5.0000000000000001E-3</v>
      </c>
      <c r="E174" s="28">
        <f t="shared" si="16"/>
        <v>12904.03020084315</v>
      </c>
      <c r="F174" s="28">
        <f t="shared" si="17"/>
        <v>12904</v>
      </c>
      <c r="G174" s="28">
        <f t="shared" si="18"/>
        <v>2.1624000000883825E-2</v>
      </c>
      <c r="I174" s="28">
        <f>+G174</f>
        <v>2.1624000000883825E-2</v>
      </c>
      <c r="O174" s="28">
        <f t="shared" ca="1" si="20"/>
        <v>8.0201840353707615E-3</v>
      </c>
      <c r="Q174" s="52">
        <f t="shared" si="19"/>
        <v>34791.845000000001</v>
      </c>
    </row>
    <row r="175" spans="1:17" s="28" customFormat="1" ht="12.95" customHeight="1" x14ac:dyDescent="0.2">
      <c r="A175" s="29" t="s">
        <v>74</v>
      </c>
      <c r="B175" s="29"/>
      <c r="C175" s="56">
        <v>50153.305</v>
      </c>
      <c r="D175" s="56">
        <v>4.0000000000000001E-3</v>
      </c>
      <c r="E175" s="28">
        <f t="shared" si="16"/>
        <v>13383.020265877474</v>
      </c>
      <c r="F175" s="28">
        <f t="shared" si="17"/>
        <v>13383</v>
      </c>
      <c r="G175" s="28">
        <f t="shared" si="18"/>
        <v>1.4510499997413717E-2</v>
      </c>
      <c r="I175" s="28">
        <f>+G175</f>
        <v>1.4510499997413717E-2</v>
      </c>
      <c r="O175" s="28">
        <f t="shared" ca="1" si="20"/>
        <v>9.30999363371212E-3</v>
      </c>
      <c r="Q175" s="52">
        <f t="shared" si="19"/>
        <v>35134.805</v>
      </c>
    </row>
    <row r="176" spans="1:17" s="28" customFormat="1" ht="12.95" customHeight="1" x14ac:dyDescent="0.2">
      <c r="A176" s="29" t="s">
        <v>77</v>
      </c>
      <c r="B176" s="29"/>
      <c r="C176" s="56">
        <v>50465.484100000001</v>
      </c>
      <c r="D176" s="56">
        <v>1E-4</v>
      </c>
      <c r="E176" s="28">
        <f t="shared" si="16"/>
        <v>13819.020637382484</v>
      </c>
      <c r="F176" s="28">
        <f t="shared" si="17"/>
        <v>13819</v>
      </c>
      <c r="G176" s="28">
        <f t="shared" si="18"/>
        <v>1.4776500000152737E-2</v>
      </c>
      <c r="J176" s="28">
        <f>+G176</f>
        <v>1.4776500000152737E-2</v>
      </c>
      <c r="O176" s="28">
        <f t="shared" ca="1" si="20"/>
        <v>1.0484016566649129E-2</v>
      </c>
      <c r="Q176" s="52">
        <f t="shared" si="19"/>
        <v>35446.984100000001</v>
      </c>
    </row>
    <row r="177" spans="1:21" s="28" customFormat="1" ht="12.95" customHeight="1" x14ac:dyDescent="0.2">
      <c r="A177" s="29" t="s">
        <v>75</v>
      </c>
      <c r="B177" s="57" t="s">
        <v>76</v>
      </c>
      <c r="C177" s="56">
        <v>50465.484100000001</v>
      </c>
      <c r="D177" s="56">
        <v>1E-4</v>
      </c>
      <c r="E177" s="28">
        <f t="shared" si="16"/>
        <v>13819.020637382484</v>
      </c>
      <c r="F177" s="28">
        <f t="shared" si="17"/>
        <v>13819</v>
      </c>
      <c r="G177" s="28">
        <f t="shared" si="18"/>
        <v>1.4776500000152737E-2</v>
      </c>
      <c r="J177" s="28">
        <f>+G177</f>
        <v>1.4776500000152737E-2</v>
      </c>
      <c r="O177" s="28">
        <f t="shared" ca="1" si="20"/>
        <v>1.0484016566649129E-2</v>
      </c>
      <c r="Q177" s="52">
        <f t="shared" si="19"/>
        <v>35446.984100000001</v>
      </c>
    </row>
    <row r="178" spans="1:21" s="28" customFormat="1" ht="12.95" customHeight="1" x14ac:dyDescent="0.2">
      <c r="A178" s="62" t="s">
        <v>78</v>
      </c>
      <c r="B178" s="27" t="s">
        <v>31</v>
      </c>
      <c r="C178" s="26">
        <v>50560.355000000003</v>
      </c>
      <c r="D178" s="26">
        <v>4.0000000000000001E-3</v>
      </c>
      <c r="E178" s="28">
        <f t="shared" si="16"/>
        <v>13951.520691502106</v>
      </c>
      <c r="F178" s="28">
        <f t="shared" si="17"/>
        <v>13951.5</v>
      </c>
      <c r="G178" s="28">
        <f t="shared" si="18"/>
        <v>1.481525000417605E-2</v>
      </c>
      <c r="I178" s="28">
        <f>+G178</f>
        <v>1.481525000417605E-2</v>
      </c>
      <c r="O178" s="28">
        <f t="shared" ca="1" si="20"/>
        <v>1.084080105888343E-2</v>
      </c>
      <c r="Q178" s="52">
        <f t="shared" si="19"/>
        <v>35541.855000000003</v>
      </c>
    </row>
    <row r="179" spans="1:21" s="28" customFormat="1" ht="12.95" customHeight="1" x14ac:dyDescent="0.2">
      <c r="A179" s="62" t="s">
        <v>79</v>
      </c>
      <c r="B179" s="27" t="s">
        <v>31</v>
      </c>
      <c r="C179" s="26">
        <v>50898.322999999997</v>
      </c>
      <c r="D179" s="26">
        <v>8.9999999999999993E-3</v>
      </c>
      <c r="E179" s="28">
        <f t="shared" si="16"/>
        <v>14423.538752790648</v>
      </c>
      <c r="F179" s="28">
        <f t="shared" si="17"/>
        <v>14423.5</v>
      </c>
      <c r="O179" s="28">
        <f t="shared" ca="1" si="20"/>
        <v>1.2111761665182214E-2</v>
      </c>
      <c r="Q179" s="52">
        <f t="shared" si="19"/>
        <v>35879.822999999997</v>
      </c>
      <c r="U179" s="28">
        <f>+C179-(C$7+F179*C$8)</f>
        <v>2.7747249994718004E-2</v>
      </c>
    </row>
    <row r="180" spans="1:21" s="28" customFormat="1" ht="12.95" customHeight="1" x14ac:dyDescent="0.2">
      <c r="A180" s="53" t="s">
        <v>555</v>
      </c>
      <c r="B180" s="54" t="s">
        <v>76</v>
      </c>
      <c r="C180" s="55">
        <v>51172.184999999998</v>
      </c>
      <c r="D180" s="55" t="s">
        <v>121</v>
      </c>
      <c r="E180" s="51">
        <f t="shared" si="16"/>
        <v>14806.024107323045</v>
      </c>
      <c r="F180" s="28">
        <f t="shared" si="17"/>
        <v>14806</v>
      </c>
      <c r="G180" s="28">
        <f t="shared" ref="G180:G199" si="21">+C180-(C$7+F180*C$8)</f>
        <v>1.7261000000871718E-2</v>
      </c>
      <c r="K180" s="28">
        <f>+G180</f>
        <v>1.7261000000871718E-2</v>
      </c>
      <c r="O180" s="28">
        <f t="shared" ca="1" si="20"/>
        <v>1.3141724444651039E-2</v>
      </c>
      <c r="Q180" s="52">
        <f t="shared" si="19"/>
        <v>36153.684999999998</v>
      </c>
    </row>
    <row r="181" spans="1:21" s="28" customFormat="1" ht="12.95" customHeight="1" x14ac:dyDescent="0.2">
      <c r="A181" s="26" t="s">
        <v>80</v>
      </c>
      <c r="B181" s="27" t="s">
        <v>31</v>
      </c>
      <c r="C181" s="26">
        <v>51601.431600000004</v>
      </c>
      <c r="D181" s="26">
        <v>4.0000000000000002E-4</v>
      </c>
      <c r="E181" s="28">
        <f t="shared" si="16"/>
        <v>15405.525089506873</v>
      </c>
      <c r="F181" s="28">
        <f t="shared" si="17"/>
        <v>15405.5</v>
      </c>
      <c r="G181" s="28">
        <f t="shared" si="21"/>
        <v>1.7964250000659376E-2</v>
      </c>
      <c r="J181" s="28">
        <f>+G181</f>
        <v>1.7964250000659376E-2</v>
      </c>
      <c r="O181" s="28">
        <f t="shared" ca="1" si="20"/>
        <v>1.4756005977439431E-2</v>
      </c>
      <c r="Q181" s="52">
        <f t="shared" si="19"/>
        <v>36582.931600000004</v>
      </c>
    </row>
    <row r="182" spans="1:21" s="28" customFormat="1" ht="12.95" customHeight="1" x14ac:dyDescent="0.2">
      <c r="A182" s="53" t="s">
        <v>407</v>
      </c>
      <c r="B182" s="54" t="s">
        <v>31</v>
      </c>
      <c r="C182" s="55">
        <v>51633.651899999997</v>
      </c>
      <c r="D182" s="55" t="s">
        <v>121</v>
      </c>
      <c r="E182" s="51">
        <f t="shared" si="16"/>
        <v>15450.525099981629</v>
      </c>
      <c r="F182" s="28">
        <f t="shared" si="17"/>
        <v>15450.5</v>
      </c>
      <c r="G182" s="28">
        <f t="shared" si="21"/>
        <v>1.7971749999560416E-2</v>
      </c>
      <c r="K182" s="28">
        <f>+G182</f>
        <v>1.7971749999560416E-2</v>
      </c>
      <c r="O182" s="28">
        <f t="shared" ca="1" si="20"/>
        <v>1.4877178069141649E-2</v>
      </c>
      <c r="Q182" s="52">
        <f t="shared" si="19"/>
        <v>36615.151899999997</v>
      </c>
    </row>
    <row r="183" spans="1:21" s="28" customFormat="1" ht="12.95" customHeight="1" x14ac:dyDescent="0.2">
      <c r="A183" s="53" t="s">
        <v>569</v>
      </c>
      <c r="B183" s="54" t="s">
        <v>76</v>
      </c>
      <c r="C183" s="55">
        <v>51906.093000000001</v>
      </c>
      <c r="D183" s="55" t="s">
        <v>121</v>
      </c>
      <c r="E183" s="51">
        <f t="shared" si="16"/>
        <v>15831.025975322851</v>
      </c>
      <c r="F183" s="28">
        <f t="shared" si="17"/>
        <v>15831</v>
      </c>
      <c r="G183" s="28">
        <f t="shared" si="21"/>
        <v>1.8598499998915941E-2</v>
      </c>
      <c r="K183" s="28">
        <f>+G183</f>
        <v>1.8598499998915941E-2</v>
      </c>
      <c r="O183" s="28">
        <f t="shared" ca="1" si="20"/>
        <v>1.5901755422312598E-2</v>
      </c>
      <c r="Q183" s="52">
        <f t="shared" si="19"/>
        <v>36887.593000000001</v>
      </c>
    </row>
    <row r="184" spans="1:21" s="28" customFormat="1" ht="12.95" customHeight="1" x14ac:dyDescent="0.2">
      <c r="A184" s="63" t="s">
        <v>81</v>
      </c>
      <c r="B184" s="62"/>
      <c r="C184" s="26">
        <v>51916.833350000001</v>
      </c>
      <c r="D184" s="26">
        <v>1E-4</v>
      </c>
      <c r="E184" s="28">
        <f t="shared" si="16"/>
        <v>15846.026327973281</v>
      </c>
      <c r="F184" s="28">
        <f t="shared" si="17"/>
        <v>15846</v>
      </c>
      <c r="G184" s="28">
        <f t="shared" si="21"/>
        <v>1.8851000000722706E-2</v>
      </c>
      <c r="K184" s="28">
        <f>+G184</f>
        <v>1.8851000000722706E-2</v>
      </c>
      <c r="O184" s="28">
        <f t="shared" ca="1" si="20"/>
        <v>1.5942146119546668E-2</v>
      </c>
      <c r="Q184" s="52">
        <f t="shared" si="19"/>
        <v>36898.333350000001</v>
      </c>
    </row>
    <row r="185" spans="1:21" s="28" customFormat="1" ht="12.95" customHeight="1" x14ac:dyDescent="0.2">
      <c r="A185" s="26" t="s">
        <v>80</v>
      </c>
      <c r="B185" s="27" t="s">
        <v>31</v>
      </c>
      <c r="C185" s="26">
        <v>51954.424299999999</v>
      </c>
      <c r="D185" s="26">
        <v>5.0000000000000001E-4</v>
      </c>
      <c r="E185" s="28">
        <f t="shared" si="16"/>
        <v>15898.527178175056</v>
      </c>
      <c r="F185" s="28">
        <f t="shared" si="17"/>
        <v>15898.5</v>
      </c>
      <c r="G185" s="28">
        <f t="shared" si="21"/>
        <v>1.9459749993984587E-2</v>
      </c>
      <c r="J185" s="28">
        <f>+G185</f>
        <v>1.9459749993984587E-2</v>
      </c>
      <c r="O185" s="28">
        <f t="shared" ca="1" si="20"/>
        <v>1.6083513559865918E-2</v>
      </c>
      <c r="Q185" s="52">
        <f t="shared" si="19"/>
        <v>36935.924299999999</v>
      </c>
    </row>
    <row r="186" spans="1:21" s="28" customFormat="1" ht="12.95" customHeight="1" x14ac:dyDescent="0.2">
      <c r="A186" s="53" t="s">
        <v>407</v>
      </c>
      <c r="B186" s="54" t="s">
        <v>31</v>
      </c>
      <c r="C186" s="55">
        <v>51958.717600000004</v>
      </c>
      <c r="D186" s="55" t="s">
        <v>121</v>
      </c>
      <c r="E186" s="51">
        <f t="shared" si="16"/>
        <v>15904.523352790797</v>
      </c>
      <c r="F186" s="28">
        <f t="shared" si="17"/>
        <v>15904.5</v>
      </c>
      <c r="G186" s="28">
        <f t="shared" si="21"/>
        <v>1.6720750005333684E-2</v>
      </c>
      <c r="K186" s="28">
        <f>+G186</f>
        <v>1.6720750005333684E-2</v>
      </c>
      <c r="O186" s="28">
        <f t="shared" ca="1" si="20"/>
        <v>1.6099669838759545E-2</v>
      </c>
      <c r="Q186" s="52">
        <f t="shared" si="19"/>
        <v>36940.217600000004</v>
      </c>
    </row>
    <row r="187" spans="1:21" s="28" customFormat="1" ht="12.95" customHeight="1" x14ac:dyDescent="0.2">
      <c r="A187" s="63" t="s">
        <v>81</v>
      </c>
      <c r="B187" s="62"/>
      <c r="C187" s="26">
        <v>51964.806400000001</v>
      </c>
      <c r="D187" s="26">
        <v>2.0000000000000001E-4</v>
      </c>
      <c r="E187" s="28">
        <f t="shared" si="16"/>
        <v>15913.027186205712</v>
      </c>
      <c r="F187" s="28">
        <f t="shared" si="17"/>
        <v>15913</v>
      </c>
      <c r="G187" s="28">
        <f t="shared" si="21"/>
        <v>1.9465500001388136E-2</v>
      </c>
      <c r="K187" s="28">
        <f>+G187</f>
        <v>1.9465500001388136E-2</v>
      </c>
      <c r="O187" s="28">
        <f t="shared" ca="1" si="20"/>
        <v>1.6122557900525518E-2</v>
      </c>
      <c r="Q187" s="52">
        <f t="shared" si="19"/>
        <v>36946.306400000001</v>
      </c>
    </row>
    <row r="188" spans="1:21" s="28" customFormat="1" ht="12.95" customHeight="1" x14ac:dyDescent="0.2">
      <c r="A188" s="53" t="s">
        <v>407</v>
      </c>
      <c r="B188" s="54" t="s">
        <v>31</v>
      </c>
      <c r="C188" s="55">
        <v>52230.803</v>
      </c>
      <c r="D188" s="55" t="s">
        <v>121</v>
      </c>
      <c r="E188" s="51">
        <f t="shared" si="16"/>
        <v>16284.527444932413</v>
      </c>
      <c r="F188" s="28">
        <f t="shared" si="17"/>
        <v>16284.5</v>
      </c>
      <c r="G188" s="28">
        <f t="shared" si="21"/>
        <v>1.9650750000437256E-2</v>
      </c>
      <c r="K188" s="28">
        <f>+G188</f>
        <v>1.9650750000437256E-2</v>
      </c>
      <c r="O188" s="28">
        <f t="shared" ca="1" si="20"/>
        <v>1.7122900835356024E-2</v>
      </c>
      <c r="Q188" s="52">
        <f t="shared" si="19"/>
        <v>37212.303</v>
      </c>
    </row>
    <row r="189" spans="1:21" s="28" customFormat="1" ht="12.95" customHeight="1" x14ac:dyDescent="0.2">
      <c r="A189" s="53" t="s">
        <v>407</v>
      </c>
      <c r="B189" s="54" t="s">
        <v>76</v>
      </c>
      <c r="C189" s="55">
        <v>52287.725599999998</v>
      </c>
      <c r="D189" s="55" t="s">
        <v>121</v>
      </c>
      <c r="E189" s="51">
        <f t="shared" si="16"/>
        <v>16364.027561202303</v>
      </c>
      <c r="F189" s="28">
        <f t="shared" si="17"/>
        <v>16364</v>
      </c>
      <c r="G189" s="28">
        <f t="shared" si="21"/>
        <v>1.9733999994059559E-2</v>
      </c>
      <c r="K189" s="28">
        <f>+G189</f>
        <v>1.9733999994059559E-2</v>
      </c>
      <c r="O189" s="28">
        <f t="shared" ref="O189:O220" ca="1" si="22">+C$11+C$12*$F189</f>
        <v>1.7336971530696604E-2</v>
      </c>
      <c r="Q189" s="52">
        <f t="shared" si="19"/>
        <v>37269.225599999998</v>
      </c>
    </row>
    <row r="190" spans="1:21" s="28" customFormat="1" ht="12.95" customHeight="1" x14ac:dyDescent="0.2">
      <c r="A190" s="62" t="s">
        <v>82</v>
      </c>
      <c r="B190" s="62"/>
      <c r="C190" s="26">
        <v>52306.342799999999</v>
      </c>
      <c r="D190" s="26">
        <v>2.0000000000000001E-4</v>
      </c>
      <c r="E190" s="28">
        <f t="shared" si="16"/>
        <v>16390.029001133367</v>
      </c>
      <c r="F190" s="28">
        <f t="shared" si="17"/>
        <v>16390</v>
      </c>
      <c r="G190" s="28">
        <f t="shared" si="21"/>
        <v>2.0764999993843958E-2</v>
      </c>
      <c r="J190" s="28">
        <f>+G190</f>
        <v>2.0764999993843958E-2</v>
      </c>
      <c r="O190" s="28">
        <f t="shared" ca="1" si="22"/>
        <v>1.7406982072568994E-2</v>
      </c>
      <c r="Q190" s="52">
        <f t="shared" si="19"/>
        <v>37287.842799999999</v>
      </c>
    </row>
    <row r="191" spans="1:21" s="28" customFormat="1" ht="12.95" customHeight="1" x14ac:dyDescent="0.2">
      <c r="A191" s="53" t="s">
        <v>607</v>
      </c>
      <c r="B191" s="54" t="s">
        <v>76</v>
      </c>
      <c r="C191" s="55">
        <v>52310.637900000002</v>
      </c>
      <c r="D191" s="55" t="s">
        <v>121</v>
      </c>
      <c r="E191" s="51">
        <f t="shared" si="16"/>
        <v>16396.027689692764</v>
      </c>
      <c r="F191" s="28">
        <f t="shared" si="17"/>
        <v>16396</v>
      </c>
      <c r="G191" s="28">
        <f t="shared" si="21"/>
        <v>1.9826000003376976E-2</v>
      </c>
      <c r="K191" s="28">
        <f t="shared" ref="K191:K199" si="23">+G191</f>
        <v>1.9826000003376976E-2</v>
      </c>
      <c r="O191" s="28">
        <f t="shared" ca="1" si="22"/>
        <v>1.7423138351462628E-2</v>
      </c>
      <c r="Q191" s="52">
        <f t="shared" si="19"/>
        <v>37292.137900000002</v>
      </c>
    </row>
    <row r="192" spans="1:21" s="28" customFormat="1" ht="12.95" customHeight="1" x14ac:dyDescent="0.2">
      <c r="A192" s="53" t="s">
        <v>407</v>
      </c>
      <c r="B192" s="54" t="s">
        <v>31</v>
      </c>
      <c r="C192" s="55">
        <v>52314.5746</v>
      </c>
      <c r="D192" s="55" t="s">
        <v>121</v>
      </c>
      <c r="E192" s="51">
        <f t="shared" si="16"/>
        <v>16401.525824137072</v>
      </c>
      <c r="F192" s="28">
        <f t="shared" si="17"/>
        <v>16401.5</v>
      </c>
      <c r="G192" s="28">
        <f t="shared" si="21"/>
        <v>1.8490249996830244E-2</v>
      </c>
      <c r="K192" s="28">
        <f t="shared" si="23"/>
        <v>1.8490249996830244E-2</v>
      </c>
      <c r="O192" s="28">
        <f t="shared" ca="1" si="22"/>
        <v>1.7437948273781784E-2</v>
      </c>
      <c r="Q192" s="52">
        <f t="shared" si="19"/>
        <v>37296.0746</v>
      </c>
    </row>
    <row r="193" spans="1:21" s="28" customFormat="1" ht="12.95" customHeight="1" x14ac:dyDescent="0.2">
      <c r="A193" s="53" t="s">
        <v>407</v>
      </c>
      <c r="B193" s="54" t="s">
        <v>31</v>
      </c>
      <c r="C193" s="55">
        <v>52324.599300000002</v>
      </c>
      <c r="D193" s="55" t="s">
        <v>121</v>
      </c>
      <c r="E193" s="51">
        <f t="shared" si="16"/>
        <v>16415.526674688012</v>
      </c>
      <c r="F193" s="28">
        <f t="shared" si="17"/>
        <v>16415.5</v>
      </c>
      <c r="G193" s="28">
        <f t="shared" si="21"/>
        <v>1.9099249999271706E-2</v>
      </c>
      <c r="K193" s="28">
        <f t="shared" si="23"/>
        <v>1.9099249999271706E-2</v>
      </c>
      <c r="O193" s="28">
        <f t="shared" ca="1" si="22"/>
        <v>1.747564625786692E-2</v>
      </c>
      <c r="Q193" s="52">
        <f t="shared" si="19"/>
        <v>37306.099300000002</v>
      </c>
    </row>
    <row r="194" spans="1:21" s="28" customFormat="1" ht="12.95" customHeight="1" x14ac:dyDescent="0.2">
      <c r="A194" s="53" t="s">
        <v>407</v>
      </c>
      <c r="B194" s="54" t="s">
        <v>76</v>
      </c>
      <c r="C194" s="55">
        <v>52333.550199999998</v>
      </c>
      <c r="D194" s="55" t="s">
        <v>121</v>
      </c>
      <c r="E194" s="51">
        <f t="shared" si="16"/>
        <v>16428.027818183211</v>
      </c>
      <c r="F194" s="28">
        <f t="shared" si="17"/>
        <v>16428</v>
      </c>
      <c r="G194" s="28">
        <f t="shared" si="21"/>
        <v>1.9917999998142477E-2</v>
      </c>
      <c r="K194" s="28">
        <f t="shared" si="23"/>
        <v>1.9917999998142477E-2</v>
      </c>
      <c r="O194" s="28">
        <f t="shared" ca="1" si="22"/>
        <v>1.7509305172228644E-2</v>
      </c>
      <c r="Q194" s="52">
        <f t="shared" si="19"/>
        <v>37315.050199999998</v>
      </c>
    </row>
    <row r="195" spans="1:21" s="28" customFormat="1" ht="12.95" customHeight="1" x14ac:dyDescent="0.2">
      <c r="A195" s="53" t="s">
        <v>607</v>
      </c>
      <c r="B195" s="54" t="s">
        <v>76</v>
      </c>
      <c r="C195" s="55">
        <v>52627.829599999997</v>
      </c>
      <c r="D195" s="55" t="s">
        <v>121</v>
      </c>
      <c r="E195" s="51">
        <f t="shared" si="16"/>
        <v>16839.028835632074</v>
      </c>
      <c r="F195" s="28">
        <f t="shared" si="17"/>
        <v>16839</v>
      </c>
      <c r="G195" s="28">
        <f t="shared" si="21"/>
        <v>2.0646499993745238E-2</v>
      </c>
      <c r="K195" s="28">
        <f t="shared" si="23"/>
        <v>2.0646499993745238E-2</v>
      </c>
      <c r="O195" s="28">
        <f t="shared" ca="1" si="22"/>
        <v>1.8616010276442205E-2</v>
      </c>
      <c r="Q195" s="52">
        <f t="shared" si="19"/>
        <v>37609.329599999997</v>
      </c>
    </row>
    <row r="196" spans="1:21" s="28" customFormat="1" ht="12.95" customHeight="1" x14ac:dyDescent="0.2">
      <c r="A196" s="53" t="s">
        <v>628</v>
      </c>
      <c r="B196" s="54" t="s">
        <v>76</v>
      </c>
      <c r="C196" s="55">
        <v>52672.222099999999</v>
      </c>
      <c r="D196" s="55" t="s">
        <v>121</v>
      </c>
      <c r="E196" s="51">
        <f t="shared" si="16"/>
        <v>16901.028971105708</v>
      </c>
      <c r="F196" s="28">
        <f t="shared" si="17"/>
        <v>16901</v>
      </c>
      <c r="G196" s="28">
        <f t="shared" si="21"/>
        <v>2.0743499997479375E-2</v>
      </c>
      <c r="K196" s="28">
        <f t="shared" si="23"/>
        <v>2.0743499997479375E-2</v>
      </c>
      <c r="O196" s="28">
        <f t="shared" ca="1" si="22"/>
        <v>1.8782958491676369E-2</v>
      </c>
      <c r="Q196" s="52">
        <f t="shared" si="19"/>
        <v>37653.722099999999</v>
      </c>
    </row>
    <row r="197" spans="1:21" s="28" customFormat="1" ht="12.95" customHeight="1" x14ac:dyDescent="0.2">
      <c r="A197" s="53" t="s">
        <v>628</v>
      </c>
      <c r="B197" s="54" t="s">
        <v>76</v>
      </c>
      <c r="C197" s="55">
        <v>52977.241999999998</v>
      </c>
      <c r="D197" s="55" t="s">
        <v>121</v>
      </c>
      <c r="E197" s="51">
        <f t="shared" si="16"/>
        <v>17327.030550700307</v>
      </c>
      <c r="F197" s="28">
        <f t="shared" si="17"/>
        <v>17327</v>
      </c>
      <c r="G197" s="28">
        <f t="shared" si="21"/>
        <v>2.1874500002013519E-2</v>
      </c>
      <c r="K197" s="28">
        <f t="shared" si="23"/>
        <v>2.1874500002013519E-2</v>
      </c>
      <c r="O197" s="28">
        <f t="shared" ca="1" si="22"/>
        <v>1.9930054293124E-2</v>
      </c>
      <c r="Q197" s="52">
        <f t="shared" si="19"/>
        <v>37958.741999999998</v>
      </c>
    </row>
    <row r="198" spans="1:21" s="28" customFormat="1" ht="12.95" customHeight="1" x14ac:dyDescent="0.2">
      <c r="A198" s="53" t="s">
        <v>628</v>
      </c>
      <c r="B198" s="54" t="s">
        <v>76</v>
      </c>
      <c r="C198" s="55">
        <v>52982.253700000001</v>
      </c>
      <c r="D198" s="55" t="s">
        <v>121</v>
      </c>
      <c r="E198" s="51">
        <f t="shared" si="16"/>
        <v>17334.030068162789</v>
      </c>
      <c r="F198" s="28">
        <f t="shared" si="17"/>
        <v>17334</v>
      </c>
      <c r="G198" s="28">
        <f t="shared" si="21"/>
        <v>2.1529000005102716E-2</v>
      </c>
      <c r="K198" s="28">
        <f t="shared" si="23"/>
        <v>2.1529000005102716E-2</v>
      </c>
      <c r="O198" s="28">
        <f t="shared" ca="1" si="22"/>
        <v>1.9948903285166568E-2</v>
      </c>
      <c r="Q198" s="52">
        <f t="shared" si="19"/>
        <v>37963.753700000001</v>
      </c>
    </row>
    <row r="199" spans="1:21" s="28" customFormat="1" ht="12.95" customHeight="1" x14ac:dyDescent="0.2">
      <c r="A199" s="53" t="s">
        <v>607</v>
      </c>
      <c r="B199" s="54" t="s">
        <v>31</v>
      </c>
      <c r="C199" s="55">
        <v>52991.919900000001</v>
      </c>
      <c r="D199" s="55" t="s">
        <v>121</v>
      </c>
      <c r="E199" s="51">
        <f t="shared" si="16"/>
        <v>17347.530224935108</v>
      </c>
      <c r="F199" s="28">
        <f t="shared" si="17"/>
        <v>17347.5</v>
      </c>
      <c r="G199" s="28">
        <f t="shared" si="21"/>
        <v>2.1641250001266599E-2</v>
      </c>
      <c r="K199" s="28">
        <f t="shared" si="23"/>
        <v>2.1641250001266599E-2</v>
      </c>
      <c r="O199" s="28">
        <f t="shared" ca="1" si="22"/>
        <v>1.9985254912677233E-2</v>
      </c>
      <c r="Q199" s="52">
        <f t="shared" si="19"/>
        <v>37973.419900000001</v>
      </c>
    </row>
    <row r="200" spans="1:21" s="28" customFormat="1" ht="12.95" customHeight="1" x14ac:dyDescent="0.2">
      <c r="A200" s="63" t="s">
        <v>93</v>
      </c>
      <c r="B200" s="27" t="s">
        <v>76</v>
      </c>
      <c r="C200" s="64">
        <v>53389.675300000003</v>
      </c>
      <c r="D200" s="64">
        <v>5.9999999999999995E-4</v>
      </c>
      <c r="E200" s="51">
        <f t="shared" si="16"/>
        <v>17903.049483489329</v>
      </c>
      <c r="F200" s="28">
        <f t="shared" si="17"/>
        <v>17903</v>
      </c>
      <c r="O200" s="28">
        <f t="shared" ca="1" si="22"/>
        <v>2.1481057066912349E-2</v>
      </c>
      <c r="Q200" s="52">
        <f t="shared" si="19"/>
        <v>38371.175300000003</v>
      </c>
      <c r="U200" s="40">
        <v>3.5430500000074971E-2</v>
      </c>
    </row>
    <row r="201" spans="1:21" s="28" customFormat="1" ht="12.95" customHeight="1" x14ac:dyDescent="0.2">
      <c r="A201" s="63" t="s">
        <v>93</v>
      </c>
      <c r="B201" s="27" t="s">
        <v>31</v>
      </c>
      <c r="C201" s="64">
        <v>53390.7408</v>
      </c>
      <c r="D201" s="64">
        <v>1.1999999999999999E-3</v>
      </c>
      <c r="E201" s="51">
        <f t="shared" si="16"/>
        <v>17904.537598471521</v>
      </c>
      <c r="F201" s="28">
        <f t="shared" si="17"/>
        <v>17904.5</v>
      </c>
      <c r="G201" s="28">
        <f t="shared" ref="G201:G220" si="24">+C201-(C$7+F201*C$8)</f>
        <v>2.692074999504257E-2</v>
      </c>
      <c r="K201" s="28">
        <f t="shared" ref="K201:K220" si="25">+G201</f>
        <v>2.692074999504257E-2</v>
      </c>
      <c r="O201" s="28">
        <f t="shared" ca="1" si="22"/>
        <v>2.1485096136635753E-2</v>
      </c>
      <c r="Q201" s="52">
        <f t="shared" si="19"/>
        <v>38372.2408</v>
      </c>
      <c r="U201" s="40"/>
    </row>
    <row r="202" spans="1:21" s="28" customFormat="1" ht="12.95" customHeight="1" x14ac:dyDescent="0.2">
      <c r="A202" s="63" t="s">
        <v>93</v>
      </c>
      <c r="B202" s="27" t="s">
        <v>76</v>
      </c>
      <c r="C202" s="64">
        <v>53409.713300000003</v>
      </c>
      <c r="D202" s="64">
        <v>1E-3</v>
      </c>
      <c r="E202" s="51">
        <f t="shared" si="16"/>
        <v>17931.035262948037</v>
      </c>
      <c r="F202" s="28">
        <f t="shared" si="17"/>
        <v>17931</v>
      </c>
      <c r="G202" s="28">
        <f t="shared" si="24"/>
        <v>2.5248500001907814E-2</v>
      </c>
      <c r="K202" s="28">
        <f t="shared" si="25"/>
        <v>2.5248500001907814E-2</v>
      </c>
      <c r="O202" s="28">
        <f t="shared" ca="1" si="22"/>
        <v>2.1556453035082614E-2</v>
      </c>
      <c r="Q202" s="52">
        <f t="shared" si="19"/>
        <v>38391.213300000003</v>
      </c>
    </row>
    <row r="203" spans="1:21" s="28" customFormat="1" ht="12.95" customHeight="1" x14ac:dyDescent="0.2">
      <c r="A203" s="62" t="s">
        <v>92</v>
      </c>
      <c r="B203" s="65" t="s">
        <v>76</v>
      </c>
      <c r="C203" s="66">
        <v>53410.427000000003</v>
      </c>
      <c r="D203" s="66">
        <v>2.9999999999999997E-4</v>
      </c>
      <c r="E203" s="51">
        <f t="shared" si="16"/>
        <v>17932.032041608563</v>
      </c>
      <c r="F203" s="28">
        <f t="shared" si="17"/>
        <v>17932</v>
      </c>
      <c r="G203" s="28">
        <f t="shared" si="24"/>
        <v>2.2942000003240537E-2</v>
      </c>
      <c r="K203" s="28">
        <f t="shared" si="25"/>
        <v>2.2942000003240537E-2</v>
      </c>
      <c r="O203" s="28">
        <f t="shared" ca="1" si="22"/>
        <v>2.1559145748231555E-2</v>
      </c>
      <c r="Q203" s="52">
        <f t="shared" si="19"/>
        <v>38391.927000000003</v>
      </c>
    </row>
    <row r="204" spans="1:21" s="28" customFormat="1" ht="12.95" customHeight="1" x14ac:dyDescent="0.2">
      <c r="A204" s="53" t="s">
        <v>607</v>
      </c>
      <c r="B204" s="54" t="s">
        <v>76</v>
      </c>
      <c r="C204" s="55">
        <v>53457.680999999997</v>
      </c>
      <c r="D204" s="55" t="s">
        <v>121</v>
      </c>
      <c r="E204" s="51">
        <f t="shared" si="16"/>
        <v>17998.028649181251</v>
      </c>
      <c r="F204" s="28">
        <f t="shared" si="17"/>
        <v>17998</v>
      </c>
      <c r="G204" s="28">
        <f t="shared" si="24"/>
        <v>2.0512999995844439E-2</v>
      </c>
      <c r="K204" s="28">
        <f t="shared" si="25"/>
        <v>2.0512999995844439E-2</v>
      </c>
      <c r="O204" s="28">
        <f t="shared" ca="1" si="22"/>
        <v>2.173686481606147E-2</v>
      </c>
      <c r="Q204" s="52">
        <f t="shared" si="19"/>
        <v>38439.180999999997</v>
      </c>
    </row>
    <row r="205" spans="1:21" s="28" customFormat="1" ht="12.95" customHeight="1" x14ac:dyDescent="0.2">
      <c r="A205" s="63" t="s">
        <v>91</v>
      </c>
      <c r="B205" s="62"/>
      <c r="C205" s="26">
        <v>53693.9663</v>
      </c>
      <c r="D205" s="26">
        <v>2.9999999999999997E-4</v>
      </c>
      <c r="E205" s="51">
        <f t="shared" si="16"/>
        <v>18328.033055565837</v>
      </c>
      <c r="F205" s="28">
        <f t="shared" si="17"/>
        <v>18328</v>
      </c>
      <c r="G205" s="28">
        <f t="shared" si="24"/>
        <v>2.3668000001634937E-2</v>
      </c>
      <c r="K205" s="28">
        <f t="shared" si="25"/>
        <v>2.3668000001634937E-2</v>
      </c>
      <c r="O205" s="28">
        <f t="shared" ca="1" si="22"/>
        <v>2.2625460155211038E-2</v>
      </c>
      <c r="Q205" s="52">
        <f t="shared" si="19"/>
        <v>38675.4663</v>
      </c>
    </row>
    <row r="206" spans="1:21" s="28" customFormat="1" ht="12.95" customHeight="1" x14ac:dyDescent="0.2">
      <c r="A206" s="53" t="s">
        <v>675</v>
      </c>
      <c r="B206" s="54" t="s">
        <v>31</v>
      </c>
      <c r="C206" s="55">
        <v>53727.260999999999</v>
      </c>
      <c r="D206" s="55" t="s">
        <v>121</v>
      </c>
      <c r="E206" s="51">
        <f t="shared" si="16"/>
        <v>18374.53361107755</v>
      </c>
      <c r="F206" s="28">
        <f t="shared" si="17"/>
        <v>18374.5</v>
      </c>
      <c r="G206" s="28">
        <f t="shared" si="24"/>
        <v>2.406574999622535E-2</v>
      </c>
      <c r="K206" s="28">
        <f t="shared" si="25"/>
        <v>2.406574999622535E-2</v>
      </c>
      <c r="O206" s="28">
        <f t="shared" ca="1" si="22"/>
        <v>2.2750671316636661E-2</v>
      </c>
      <c r="Q206" s="52">
        <f t="shared" si="19"/>
        <v>38708.760999999999</v>
      </c>
    </row>
    <row r="207" spans="1:21" s="28" customFormat="1" ht="12.95" customHeight="1" x14ac:dyDescent="0.2">
      <c r="A207" s="53" t="s">
        <v>681</v>
      </c>
      <c r="B207" s="54" t="s">
        <v>76</v>
      </c>
      <c r="C207" s="55">
        <v>53809.960599999999</v>
      </c>
      <c r="D207" s="55" t="s">
        <v>121</v>
      </c>
      <c r="E207" s="51">
        <f t="shared" si="16"/>
        <v>18490.034797170134</v>
      </c>
      <c r="F207" s="28">
        <f t="shared" si="17"/>
        <v>18490</v>
      </c>
      <c r="G207" s="28">
        <f t="shared" si="24"/>
        <v>2.4914999994507525E-2</v>
      </c>
      <c r="K207" s="28">
        <f t="shared" si="25"/>
        <v>2.4914999994507525E-2</v>
      </c>
      <c r="O207" s="28">
        <f t="shared" ca="1" si="22"/>
        <v>2.3061679685339016E-2</v>
      </c>
      <c r="Q207" s="52">
        <f t="shared" si="19"/>
        <v>38791.460599999999</v>
      </c>
    </row>
    <row r="208" spans="1:21" s="28" customFormat="1" ht="12.95" customHeight="1" x14ac:dyDescent="0.2">
      <c r="A208" s="53" t="s">
        <v>607</v>
      </c>
      <c r="B208" s="54" t="s">
        <v>76</v>
      </c>
      <c r="C208" s="55">
        <v>53843.612000000001</v>
      </c>
      <c r="D208" s="55" t="s">
        <v>121</v>
      </c>
      <c r="E208" s="51">
        <f t="shared" si="16"/>
        <v>18537.033532516816</v>
      </c>
      <c r="F208" s="28">
        <f t="shared" si="17"/>
        <v>18537</v>
      </c>
      <c r="G208" s="28">
        <f t="shared" si="24"/>
        <v>2.4009499997191597E-2</v>
      </c>
      <c r="K208" s="28">
        <f t="shared" si="25"/>
        <v>2.4009499997191597E-2</v>
      </c>
      <c r="O208" s="28">
        <f t="shared" ca="1" si="22"/>
        <v>2.3188237203339103E-2</v>
      </c>
      <c r="Q208" s="52">
        <f t="shared" si="19"/>
        <v>38825.112000000001</v>
      </c>
    </row>
    <row r="209" spans="1:21" s="28" customFormat="1" ht="12.95" customHeight="1" x14ac:dyDescent="0.2">
      <c r="A209" s="53" t="s">
        <v>681</v>
      </c>
      <c r="B209" s="54" t="s">
        <v>31</v>
      </c>
      <c r="C209" s="55">
        <v>53853.995199999998</v>
      </c>
      <c r="D209" s="55" t="s">
        <v>121</v>
      </c>
      <c r="E209" s="51">
        <f t="shared" si="16"/>
        <v>18551.535076846365</v>
      </c>
      <c r="F209" s="28">
        <f t="shared" si="17"/>
        <v>18551.5</v>
      </c>
      <c r="G209" s="28">
        <f t="shared" si="24"/>
        <v>2.5115249998634681E-2</v>
      </c>
      <c r="K209" s="28">
        <f t="shared" si="25"/>
        <v>2.5115249998634681E-2</v>
      </c>
      <c r="O209" s="28">
        <f t="shared" ca="1" si="22"/>
        <v>2.322728154399871E-2</v>
      </c>
      <c r="Q209" s="52">
        <f t="shared" si="19"/>
        <v>38835.495199999998</v>
      </c>
    </row>
    <row r="210" spans="1:21" s="28" customFormat="1" ht="12.95" customHeight="1" x14ac:dyDescent="0.2">
      <c r="A210" s="53" t="s">
        <v>607</v>
      </c>
      <c r="B210" s="54" t="s">
        <v>31</v>
      </c>
      <c r="C210" s="55">
        <v>54139.681900000003</v>
      </c>
      <c r="D210" s="55" t="s">
        <v>121</v>
      </c>
      <c r="E210" s="51">
        <f t="shared" si="16"/>
        <v>18950.535225588039</v>
      </c>
      <c r="F210" s="28">
        <f t="shared" si="17"/>
        <v>18950.5</v>
      </c>
      <c r="G210" s="28">
        <f t="shared" si="24"/>
        <v>2.522175000194693E-2</v>
      </c>
      <c r="K210" s="28">
        <f t="shared" si="25"/>
        <v>2.522175000194693E-2</v>
      </c>
      <c r="O210" s="28">
        <f t="shared" ca="1" si="22"/>
        <v>2.430167409042501E-2</v>
      </c>
      <c r="Q210" s="52">
        <f t="shared" si="19"/>
        <v>39121.181900000003</v>
      </c>
    </row>
    <row r="211" spans="1:21" s="28" customFormat="1" ht="12.95" customHeight="1" x14ac:dyDescent="0.2">
      <c r="A211" s="53" t="s">
        <v>607</v>
      </c>
      <c r="B211" s="54" t="s">
        <v>31</v>
      </c>
      <c r="C211" s="55">
        <v>54177.6299</v>
      </c>
      <c r="D211" s="55" t="s">
        <v>121</v>
      </c>
      <c r="E211" s="51">
        <f t="shared" si="16"/>
        <v>19003.534744447152</v>
      </c>
      <c r="F211" s="28">
        <f t="shared" si="17"/>
        <v>19003.5</v>
      </c>
      <c r="G211" s="28">
        <f t="shared" si="24"/>
        <v>2.4877249998098705E-2</v>
      </c>
      <c r="K211" s="28">
        <f t="shared" si="25"/>
        <v>2.4877249998098705E-2</v>
      </c>
      <c r="O211" s="28">
        <f t="shared" ca="1" si="22"/>
        <v>2.444438788731873E-2</v>
      </c>
      <c r="Q211" s="52">
        <f t="shared" si="19"/>
        <v>39159.1299</v>
      </c>
    </row>
    <row r="212" spans="1:21" s="28" customFormat="1" ht="12.95" customHeight="1" x14ac:dyDescent="0.2">
      <c r="A212" s="53" t="s">
        <v>607</v>
      </c>
      <c r="B212" s="54" t="s">
        <v>31</v>
      </c>
      <c r="C212" s="55">
        <v>54192.6659</v>
      </c>
      <c r="D212" s="55" t="s">
        <v>121</v>
      </c>
      <c r="E212" s="51">
        <f t="shared" si="16"/>
        <v>19024.534553806425</v>
      </c>
      <c r="F212" s="28">
        <f t="shared" si="17"/>
        <v>19024.5</v>
      </c>
      <c r="G212" s="28">
        <f t="shared" si="24"/>
        <v>2.4740749999182299E-2</v>
      </c>
      <c r="K212" s="28">
        <f t="shared" si="25"/>
        <v>2.4740749999182299E-2</v>
      </c>
      <c r="O212" s="28">
        <f t="shared" ca="1" si="22"/>
        <v>2.4500934863446434E-2</v>
      </c>
      <c r="Q212" s="52">
        <f t="shared" si="19"/>
        <v>39174.1659</v>
      </c>
    </row>
    <row r="213" spans="1:21" s="28" customFormat="1" ht="12.95" customHeight="1" x14ac:dyDescent="0.2">
      <c r="A213" s="53" t="s">
        <v>607</v>
      </c>
      <c r="B213" s="54" t="s">
        <v>31</v>
      </c>
      <c r="C213" s="55">
        <v>54212.714599999999</v>
      </c>
      <c r="D213" s="55" t="s">
        <v>121</v>
      </c>
      <c r="E213" s="51">
        <f t="shared" ref="E213:E258" si="26">+(C213-C$7)/C$8</f>
        <v>19052.535277263542</v>
      </c>
      <c r="F213" s="28">
        <f t="shared" ref="F213:F260" si="27">ROUND(2*E213,0)/2</f>
        <v>19052.5</v>
      </c>
      <c r="G213" s="28">
        <f t="shared" si="24"/>
        <v>2.5258749999920838E-2</v>
      </c>
      <c r="K213" s="28">
        <f t="shared" si="25"/>
        <v>2.5258749999920838E-2</v>
      </c>
      <c r="O213" s="28">
        <f t="shared" ca="1" si="22"/>
        <v>2.45763308316167E-2</v>
      </c>
      <c r="Q213" s="52">
        <f t="shared" ref="Q213:Q258" si="28">+C213-15018.5</f>
        <v>39194.214599999999</v>
      </c>
    </row>
    <row r="214" spans="1:21" s="28" customFormat="1" ht="12.95" customHeight="1" x14ac:dyDescent="0.2">
      <c r="A214" s="62" t="s">
        <v>102</v>
      </c>
      <c r="B214" s="27" t="s">
        <v>31</v>
      </c>
      <c r="C214" s="26">
        <v>54527.758500000004</v>
      </c>
      <c r="D214" s="26">
        <v>1E-4</v>
      </c>
      <c r="E214" s="51">
        <f t="shared" si="26"/>
        <v>19492.536729764328</v>
      </c>
      <c r="F214" s="28">
        <f t="shared" si="27"/>
        <v>19492.5</v>
      </c>
      <c r="G214" s="28">
        <f t="shared" si="24"/>
        <v>2.6298750002752058E-2</v>
      </c>
      <c r="K214" s="28">
        <f t="shared" si="25"/>
        <v>2.6298750002752058E-2</v>
      </c>
      <c r="O214" s="28">
        <f t="shared" ca="1" si="22"/>
        <v>2.5761124617149467E-2</v>
      </c>
      <c r="Q214" s="52">
        <f t="shared" si="28"/>
        <v>39509.258500000004</v>
      </c>
    </row>
    <row r="215" spans="1:21" s="28" customFormat="1" ht="12.95" customHeight="1" x14ac:dyDescent="0.2">
      <c r="A215" s="62" t="s">
        <v>102</v>
      </c>
      <c r="B215" s="27" t="s">
        <v>31</v>
      </c>
      <c r="C215" s="26">
        <v>54532.770199999999</v>
      </c>
      <c r="D215" s="26">
        <v>2.0000000000000001E-4</v>
      </c>
      <c r="E215" s="51">
        <f t="shared" si="26"/>
        <v>19499.536247226803</v>
      </c>
      <c r="F215" s="28">
        <f t="shared" si="27"/>
        <v>19499.5</v>
      </c>
      <c r="G215" s="28">
        <f t="shared" si="24"/>
        <v>2.5953249998565298E-2</v>
      </c>
      <c r="K215" s="28">
        <f t="shared" si="25"/>
        <v>2.5953249998565298E-2</v>
      </c>
      <c r="O215" s="28">
        <f t="shared" ca="1" si="22"/>
        <v>2.5779973609192028E-2</v>
      </c>
      <c r="Q215" s="52">
        <f t="shared" si="28"/>
        <v>39514.270199999999</v>
      </c>
    </row>
    <row r="216" spans="1:21" s="28" customFormat="1" ht="12.95" customHeight="1" x14ac:dyDescent="0.2">
      <c r="A216" s="62" t="s">
        <v>102</v>
      </c>
      <c r="B216" s="27" t="s">
        <v>31</v>
      </c>
      <c r="C216" s="26">
        <v>54540.646399999998</v>
      </c>
      <c r="D216" s="26">
        <v>2.0000000000000001E-4</v>
      </c>
      <c r="E216" s="51">
        <f t="shared" si="26"/>
        <v>19510.536426694445</v>
      </c>
      <c r="F216" s="28">
        <f t="shared" si="27"/>
        <v>19510.5</v>
      </c>
      <c r="G216" s="28">
        <f t="shared" si="24"/>
        <v>2.6081749994773418E-2</v>
      </c>
      <c r="K216" s="28">
        <f t="shared" si="25"/>
        <v>2.6081749994773418E-2</v>
      </c>
      <c r="O216" s="28">
        <f t="shared" ca="1" si="22"/>
        <v>2.5809593453830347E-2</v>
      </c>
      <c r="Q216" s="52">
        <f t="shared" si="28"/>
        <v>39522.146399999998</v>
      </c>
    </row>
    <row r="217" spans="1:21" s="28" customFormat="1" ht="12.95" customHeight="1" x14ac:dyDescent="0.2">
      <c r="A217" s="62" t="s">
        <v>103</v>
      </c>
      <c r="B217" s="27" t="s">
        <v>76</v>
      </c>
      <c r="C217" s="26">
        <v>54825.975700000003</v>
      </c>
      <c r="D217" s="26">
        <v>5.0000000000000001E-4</v>
      </c>
      <c r="E217" s="51">
        <f t="shared" si="26"/>
        <v>19909.037417956406</v>
      </c>
      <c r="F217" s="28">
        <f t="shared" si="27"/>
        <v>19909</v>
      </c>
      <c r="G217" s="28">
        <f t="shared" si="24"/>
        <v>2.6791500000399537E-2</v>
      </c>
      <c r="K217" s="28">
        <f t="shared" si="25"/>
        <v>2.6791500000399537E-2</v>
      </c>
      <c r="O217" s="28">
        <f t="shared" ca="1" si="22"/>
        <v>2.6882639643682184E-2</v>
      </c>
      <c r="Q217" s="52">
        <f t="shared" si="28"/>
        <v>39807.475700000003</v>
      </c>
    </row>
    <row r="218" spans="1:21" s="28" customFormat="1" ht="12.95" customHeight="1" x14ac:dyDescent="0.2">
      <c r="A218" s="20" t="s">
        <v>826</v>
      </c>
      <c r="B218" s="42" t="s">
        <v>76</v>
      </c>
      <c r="C218" s="61">
        <v>54828.124199999998</v>
      </c>
      <c r="D218" s="61">
        <v>2.0000000000000001E-4</v>
      </c>
      <c r="E218" s="51">
        <f t="shared" si="26"/>
        <v>19912.038089039692</v>
      </c>
      <c r="F218" s="28">
        <f t="shared" si="27"/>
        <v>19912</v>
      </c>
      <c r="G218" s="28">
        <f t="shared" si="24"/>
        <v>2.7271999999356922E-2</v>
      </c>
      <c r="K218" s="28">
        <f t="shared" si="25"/>
        <v>2.7271999999356922E-2</v>
      </c>
      <c r="O218" s="28">
        <f t="shared" ca="1" si="22"/>
        <v>2.6890717783129001E-2</v>
      </c>
      <c r="Q218" s="52">
        <f t="shared" si="28"/>
        <v>39809.624199999998</v>
      </c>
    </row>
    <row r="219" spans="1:21" s="28" customFormat="1" ht="12.95" customHeight="1" x14ac:dyDescent="0.2">
      <c r="A219" s="20" t="s">
        <v>826</v>
      </c>
      <c r="B219" s="42" t="s">
        <v>31</v>
      </c>
      <c r="C219" s="61">
        <v>54829.198199999999</v>
      </c>
      <c r="D219" s="61">
        <v>2.9999999999999997E-4</v>
      </c>
      <c r="E219" s="51">
        <f t="shared" si="26"/>
        <v>19913.538075422497</v>
      </c>
      <c r="F219" s="28">
        <f t="shared" si="27"/>
        <v>19913.5</v>
      </c>
      <c r="G219" s="28">
        <f t="shared" si="24"/>
        <v>2.7262249997875188E-2</v>
      </c>
      <c r="K219" s="28">
        <f t="shared" si="25"/>
        <v>2.7262249997875188E-2</v>
      </c>
      <c r="O219" s="28">
        <f t="shared" ca="1" si="22"/>
        <v>2.6894756852852406E-2</v>
      </c>
      <c r="Q219" s="52">
        <f t="shared" si="28"/>
        <v>39810.698199999999</v>
      </c>
    </row>
    <row r="220" spans="1:21" s="28" customFormat="1" ht="12.95" customHeight="1" x14ac:dyDescent="0.2">
      <c r="A220" s="67" t="s">
        <v>94</v>
      </c>
      <c r="B220" s="68" t="s">
        <v>31</v>
      </c>
      <c r="C220" s="67">
        <v>54829.912300000004</v>
      </c>
      <c r="D220" s="67">
        <v>4.0000000000000002E-4</v>
      </c>
      <c r="E220" s="51">
        <f t="shared" si="26"/>
        <v>19914.535412737179</v>
      </c>
      <c r="F220" s="28">
        <f t="shared" si="27"/>
        <v>19914.5</v>
      </c>
      <c r="G220" s="28">
        <f t="shared" si="24"/>
        <v>2.5355750003654975E-2</v>
      </c>
      <c r="K220" s="28">
        <f t="shared" si="25"/>
        <v>2.5355750003654975E-2</v>
      </c>
      <c r="O220" s="28">
        <f t="shared" ca="1" si="22"/>
        <v>2.6897449566001347E-2</v>
      </c>
      <c r="Q220" s="52">
        <f t="shared" si="28"/>
        <v>39811.412300000004</v>
      </c>
    </row>
    <row r="221" spans="1:21" s="28" customFormat="1" ht="12.95" customHeight="1" x14ac:dyDescent="0.2">
      <c r="A221" s="25" t="s">
        <v>826</v>
      </c>
      <c r="B221" s="57" t="s">
        <v>76</v>
      </c>
      <c r="C221" s="56">
        <v>54831.312700000002</v>
      </c>
      <c r="D221" s="56">
        <v>2.0000000000000001E-4</v>
      </c>
      <c r="E221" s="51">
        <f t="shared" si="26"/>
        <v>19916.49126090336</v>
      </c>
      <c r="F221" s="28">
        <f t="shared" si="27"/>
        <v>19916.5</v>
      </c>
      <c r="O221" s="28">
        <f t="shared" ref="O221:O252" ca="1" si="29">+C$11+C$12*$F221</f>
        <v>2.6902834992299222E-2</v>
      </c>
      <c r="Q221" s="52">
        <f t="shared" si="28"/>
        <v>39812.812700000002</v>
      </c>
      <c r="U221" s="28">
        <f>+C221-(C$7+F221*C$8)</f>
        <v>-6.2572499955422245E-3</v>
      </c>
    </row>
    <row r="222" spans="1:21" s="28" customFormat="1" ht="12.95" customHeight="1" x14ac:dyDescent="0.2">
      <c r="A222" s="26" t="s">
        <v>98</v>
      </c>
      <c r="B222" s="27" t="s">
        <v>76</v>
      </c>
      <c r="C222" s="26">
        <v>54842.444199999998</v>
      </c>
      <c r="D222" s="26">
        <v>2.0000000000000001E-4</v>
      </c>
      <c r="E222" s="51">
        <f t="shared" si="26"/>
        <v>19932.037907477094</v>
      </c>
      <c r="F222" s="28">
        <f t="shared" si="27"/>
        <v>19932</v>
      </c>
      <c r="G222" s="28">
        <f t="shared" ref="G222:G258" si="30">+C222-(C$7+F222*C$8)</f>
        <v>2.7141999999003019E-2</v>
      </c>
      <c r="J222" s="28">
        <f>+G222</f>
        <v>2.7141999999003019E-2</v>
      </c>
      <c r="O222" s="28">
        <f t="shared" ca="1" si="29"/>
        <v>2.6944572046107763E-2</v>
      </c>
      <c r="Q222" s="52">
        <f t="shared" si="28"/>
        <v>39823.944199999998</v>
      </c>
    </row>
    <row r="223" spans="1:21" s="28" customFormat="1" ht="12.95" customHeight="1" x14ac:dyDescent="0.2">
      <c r="A223" s="62" t="s">
        <v>103</v>
      </c>
      <c r="B223" s="27" t="s">
        <v>76</v>
      </c>
      <c r="C223" s="26">
        <v>54864.640800000001</v>
      </c>
      <c r="D223" s="26">
        <v>1E-4</v>
      </c>
      <c r="E223" s="51">
        <f t="shared" si="26"/>
        <v>19963.03846403629</v>
      </c>
      <c r="F223" s="28">
        <f t="shared" si="27"/>
        <v>19963</v>
      </c>
      <c r="G223" s="28">
        <f t="shared" si="30"/>
        <v>2.7540499999304302E-2</v>
      </c>
      <c r="K223" s="28">
        <f t="shared" ref="K223:K230" si="31">+G223</f>
        <v>2.7540499999304302E-2</v>
      </c>
      <c r="O223" s="28">
        <f t="shared" ca="1" si="29"/>
        <v>2.7028046153724838E-2</v>
      </c>
      <c r="Q223" s="52">
        <f t="shared" si="28"/>
        <v>39846.140800000001</v>
      </c>
    </row>
    <row r="224" spans="1:21" s="28" customFormat="1" ht="12.95" customHeight="1" x14ac:dyDescent="0.2">
      <c r="A224" s="62" t="s">
        <v>100</v>
      </c>
      <c r="B224" s="27" t="s">
        <v>76</v>
      </c>
      <c r="C224" s="26">
        <v>54932.661800000002</v>
      </c>
      <c r="D224" s="26">
        <v>4.0000000000000002E-4</v>
      </c>
      <c r="E224" s="51">
        <f t="shared" si="26"/>
        <v>20058.038998249318</v>
      </c>
      <c r="F224" s="28">
        <f t="shared" si="27"/>
        <v>20058</v>
      </c>
      <c r="G224" s="28">
        <f t="shared" si="30"/>
        <v>2.792300000146497E-2</v>
      </c>
      <c r="K224" s="28">
        <f t="shared" si="31"/>
        <v>2.792300000146497E-2</v>
      </c>
      <c r="O224" s="28">
        <f t="shared" ca="1" si="29"/>
        <v>2.728385390287396E-2</v>
      </c>
      <c r="Q224" s="52">
        <f t="shared" si="28"/>
        <v>39914.161800000002</v>
      </c>
    </row>
    <row r="225" spans="1:19" s="28" customFormat="1" ht="12.95" customHeight="1" x14ac:dyDescent="0.2">
      <c r="A225" s="62" t="s">
        <v>100</v>
      </c>
      <c r="B225" s="27" t="s">
        <v>31</v>
      </c>
      <c r="C225" s="26">
        <v>54946.622499999998</v>
      </c>
      <c r="D225" s="26">
        <v>2.9999999999999997E-4</v>
      </c>
      <c r="E225" s="51">
        <f t="shared" si="26"/>
        <v>20077.537005599806</v>
      </c>
      <c r="F225" s="28">
        <f t="shared" si="27"/>
        <v>20077.5</v>
      </c>
      <c r="G225" s="28">
        <f t="shared" si="30"/>
        <v>2.6496249993215315E-2</v>
      </c>
      <c r="K225" s="28">
        <f t="shared" si="31"/>
        <v>2.6496249993215315E-2</v>
      </c>
      <c r="O225" s="28">
        <f t="shared" ca="1" si="29"/>
        <v>2.7336361809278252E-2</v>
      </c>
      <c r="Q225" s="52">
        <f t="shared" si="28"/>
        <v>39928.122499999998</v>
      </c>
    </row>
    <row r="226" spans="1:19" s="28" customFormat="1" ht="12.95" customHeight="1" x14ac:dyDescent="0.2">
      <c r="A226" s="62" t="s">
        <v>104</v>
      </c>
      <c r="B226" s="27" t="s">
        <v>76</v>
      </c>
      <c r="C226" s="26">
        <v>55192.930500000002</v>
      </c>
      <c r="D226" s="26">
        <v>2.0000000000000001E-4</v>
      </c>
      <c r="E226" s="51">
        <f t="shared" si="26"/>
        <v>20421.539469264597</v>
      </c>
      <c r="F226" s="28">
        <f t="shared" si="27"/>
        <v>20421.5</v>
      </c>
      <c r="G226" s="28">
        <f t="shared" si="30"/>
        <v>2.8260250001039822E-2</v>
      </c>
      <c r="K226" s="28">
        <f t="shared" si="31"/>
        <v>2.8260250001039822E-2</v>
      </c>
      <c r="O226" s="28">
        <f t="shared" ca="1" si="29"/>
        <v>2.8262655132512964E-2</v>
      </c>
      <c r="Q226" s="52">
        <f t="shared" si="28"/>
        <v>40174.430500000002</v>
      </c>
    </row>
    <row r="227" spans="1:19" s="28" customFormat="1" ht="12.95" customHeight="1" x14ac:dyDescent="0.2">
      <c r="A227" s="62" t="s">
        <v>101</v>
      </c>
      <c r="B227" s="27" t="s">
        <v>76</v>
      </c>
      <c r="C227" s="26">
        <v>55260.593200000003</v>
      </c>
      <c r="D227" s="26">
        <v>1E-4</v>
      </c>
      <c r="E227" s="51">
        <f t="shared" si="26"/>
        <v>20516.039589026081</v>
      </c>
      <c r="F227" s="28">
        <f t="shared" si="27"/>
        <v>20516</v>
      </c>
      <c r="G227" s="28">
        <f t="shared" si="30"/>
        <v>2.83460000064224E-2</v>
      </c>
      <c r="K227" s="28">
        <f t="shared" si="31"/>
        <v>2.83460000064224E-2</v>
      </c>
      <c r="O227" s="28">
        <f t="shared" ca="1" si="29"/>
        <v>2.8517116525087614E-2</v>
      </c>
      <c r="Q227" s="52">
        <f t="shared" si="28"/>
        <v>40242.093200000003</v>
      </c>
    </row>
    <row r="228" spans="1:19" s="28" customFormat="1" ht="12.95" customHeight="1" x14ac:dyDescent="0.2">
      <c r="A228" s="62" t="s">
        <v>101</v>
      </c>
      <c r="B228" s="27" t="s">
        <v>31</v>
      </c>
      <c r="C228" s="26">
        <v>55261.667600000001</v>
      </c>
      <c r="D228" s="26">
        <v>2.0000000000000001E-4</v>
      </c>
      <c r="E228" s="51">
        <f t="shared" si="26"/>
        <v>20517.540134063031</v>
      </c>
      <c r="F228" s="28">
        <f t="shared" si="27"/>
        <v>20517.5</v>
      </c>
      <c r="G228" s="28">
        <f t="shared" si="30"/>
        <v>2.8736250002111774E-2</v>
      </c>
      <c r="K228" s="28">
        <f t="shared" si="31"/>
        <v>2.8736250002111774E-2</v>
      </c>
      <c r="O228" s="28">
        <f t="shared" ca="1" si="29"/>
        <v>2.8521155594811019E-2</v>
      </c>
      <c r="Q228" s="52">
        <f t="shared" si="28"/>
        <v>40243.167600000001</v>
      </c>
    </row>
    <row r="229" spans="1:19" s="28" customFormat="1" ht="12.95" customHeight="1" x14ac:dyDescent="0.2">
      <c r="A229" s="53" t="s">
        <v>767</v>
      </c>
      <c r="B229" s="54" t="s">
        <v>31</v>
      </c>
      <c r="C229" s="55">
        <v>55560.242899999997</v>
      </c>
      <c r="D229" s="55" t="s">
        <v>121</v>
      </c>
      <c r="E229" s="51">
        <f t="shared" si="26"/>
        <v>20934.540957379573</v>
      </c>
      <c r="F229" s="28">
        <f t="shared" si="27"/>
        <v>20934.5</v>
      </c>
      <c r="G229" s="28">
        <f t="shared" si="30"/>
        <v>2.9325750001589768E-2</v>
      </c>
      <c r="K229" s="28">
        <f t="shared" si="31"/>
        <v>2.9325750001589768E-2</v>
      </c>
      <c r="O229" s="28">
        <f t="shared" ca="1" si="29"/>
        <v>2.9644016977918207E-2</v>
      </c>
      <c r="Q229" s="52">
        <f t="shared" si="28"/>
        <v>40541.742899999997</v>
      </c>
    </row>
    <row r="230" spans="1:19" s="28" customFormat="1" ht="12.95" customHeight="1" x14ac:dyDescent="0.2">
      <c r="A230" s="26" t="s">
        <v>99</v>
      </c>
      <c r="B230" s="27" t="s">
        <v>76</v>
      </c>
      <c r="C230" s="26">
        <v>55564.897299999997</v>
      </c>
      <c r="D230" s="26">
        <v>2.0000000000000001E-4</v>
      </c>
      <c r="E230" s="51">
        <f t="shared" si="26"/>
        <v>20941.041457025873</v>
      </c>
      <c r="F230" s="28">
        <f t="shared" si="27"/>
        <v>20941</v>
      </c>
      <c r="G230" s="28">
        <f t="shared" si="30"/>
        <v>2.9683499997190665E-2</v>
      </c>
      <c r="K230" s="28">
        <f t="shared" si="31"/>
        <v>2.9683499997190665E-2</v>
      </c>
      <c r="O230" s="28">
        <f t="shared" ca="1" si="29"/>
        <v>2.9661519613386304E-2</v>
      </c>
      <c r="Q230" s="52">
        <f t="shared" si="28"/>
        <v>40546.397299999997</v>
      </c>
    </row>
    <row r="231" spans="1:19" s="28" customFormat="1" ht="12.95" customHeight="1" x14ac:dyDescent="0.2">
      <c r="A231" s="53" t="s">
        <v>778</v>
      </c>
      <c r="B231" s="54" t="s">
        <v>76</v>
      </c>
      <c r="C231" s="55">
        <v>55629.338000000003</v>
      </c>
      <c r="D231" s="55" t="s">
        <v>121</v>
      </c>
      <c r="E231" s="51">
        <f t="shared" si="26"/>
        <v>21031.041617638952</v>
      </c>
      <c r="F231" s="28">
        <f t="shared" si="27"/>
        <v>21031</v>
      </c>
      <c r="G231" s="28">
        <f t="shared" si="30"/>
        <v>2.9798500007018447E-2</v>
      </c>
      <c r="I231" s="28">
        <f>+G231</f>
        <v>2.9798500007018447E-2</v>
      </c>
      <c r="O231" s="28">
        <f t="shared" ca="1" si="29"/>
        <v>2.990386379679074E-2</v>
      </c>
      <c r="Q231" s="52">
        <f t="shared" si="28"/>
        <v>40610.838000000003</v>
      </c>
    </row>
    <row r="232" spans="1:19" s="28" customFormat="1" ht="12.95" customHeight="1" x14ac:dyDescent="0.2">
      <c r="A232" s="26" t="s">
        <v>105</v>
      </c>
      <c r="B232" s="27" t="s">
        <v>31</v>
      </c>
      <c r="C232" s="26">
        <v>55634.707999999999</v>
      </c>
      <c r="D232" s="26">
        <v>2.0000000000000001E-4</v>
      </c>
      <c r="E232" s="51">
        <f t="shared" si="26"/>
        <v>21038.541549552971</v>
      </c>
      <c r="F232" s="28">
        <f t="shared" si="27"/>
        <v>21038.5</v>
      </c>
      <c r="G232" s="28">
        <f t="shared" si="30"/>
        <v>2.9749749999609776E-2</v>
      </c>
      <c r="K232" s="28">
        <f>+G232</f>
        <v>2.9749749999609776E-2</v>
      </c>
      <c r="O232" s="28">
        <f t="shared" ca="1" si="29"/>
        <v>2.9924059145407772E-2</v>
      </c>
      <c r="Q232" s="52">
        <f t="shared" si="28"/>
        <v>40616.207999999999</v>
      </c>
    </row>
    <row r="233" spans="1:19" s="28" customFormat="1" ht="12.95" customHeight="1" x14ac:dyDescent="0.2">
      <c r="A233" s="62" t="s">
        <v>106</v>
      </c>
      <c r="B233" s="27" t="s">
        <v>76</v>
      </c>
      <c r="C233" s="26">
        <v>55958.702299999997</v>
      </c>
      <c r="D233" s="26">
        <v>1E-4</v>
      </c>
      <c r="E233" s="51">
        <f t="shared" si="26"/>
        <v>21491.04344723127</v>
      </c>
      <c r="F233" s="28">
        <f t="shared" si="27"/>
        <v>21491</v>
      </c>
      <c r="G233" s="28">
        <f t="shared" si="30"/>
        <v>3.1108499999390915E-2</v>
      </c>
      <c r="K233" s="28">
        <f>+G233</f>
        <v>3.1108499999390915E-2</v>
      </c>
      <c r="O233" s="28">
        <f t="shared" ca="1" si="29"/>
        <v>3.1142511845302263E-2</v>
      </c>
      <c r="Q233" s="52">
        <f t="shared" si="28"/>
        <v>40940.202299999997</v>
      </c>
    </row>
    <row r="234" spans="1:19" s="28" customFormat="1" ht="12.95" customHeight="1" x14ac:dyDescent="0.2">
      <c r="A234" s="53" t="s">
        <v>794</v>
      </c>
      <c r="B234" s="54" t="s">
        <v>31</v>
      </c>
      <c r="C234" s="55">
        <v>55974.096599999997</v>
      </c>
      <c r="D234" s="55" t="s">
        <v>121</v>
      </c>
      <c r="E234" s="51">
        <f t="shared" si="26"/>
        <v>21512.543671042087</v>
      </c>
      <c r="F234" s="28">
        <f t="shared" si="27"/>
        <v>21512.5</v>
      </c>
      <c r="G234" s="28">
        <f t="shared" si="30"/>
        <v>3.1268749997252598E-2</v>
      </c>
      <c r="K234" s="28">
        <f>+G234</f>
        <v>3.1268749997252598E-2</v>
      </c>
      <c r="O234" s="28">
        <f t="shared" ca="1" si="29"/>
        <v>3.1200405178004431E-2</v>
      </c>
      <c r="Q234" s="52">
        <f t="shared" si="28"/>
        <v>40955.596599999997</v>
      </c>
    </row>
    <row r="235" spans="1:19" s="28" customFormat="1" ht="12.95" customHeight="1" x14ac:dyDescent="0.2">
      <c r="A235" s="62" t="s">
        <v>107</v>
      </c>
      <c r="B235" s="27" t="s">
        <v>31</v>
      </c>
      <c r="C235" s="26">
        <v>56003.452799999999</v>
      </c>
      <c r="D235" s="26">
        <v>1E-3</v>
      </c>
      <c r="E235" s="51">
        <f t="shared" si="26"/>
        <v>21553.543578165838</v>
      </c>
      <c r="F235" s="28">
        <f t="shared" si="27"/>
        <v>21553.5</v>
      </c>
      <c r="G235" s="28">
        <f t="shared" si="30"/>
        <v>3.1202250000205822E-2</v>
      </c>
      <c r="J235" s="28">
        <f>+G235</f>
        <v>3.1202250000205822E-2</v>
      </c>
      <c r="O235" s="28">
        <f t="shared" ca="1" si="29"/>
        <v>3.1310806417110898E-2</v>
      </c>
      <c r="Q235" s="52">
        <f t="shared" si="28"/>
        <v>40984.952799999999</v>
      </c>
    </row>
    <row r="236" spans="1:19" s="28" customFormat="1" ht="12.95" customHeight="1" x14ac:dyDescent="0.2">
      <c r="A236" s="62" t="s">
        <v>108</v>
      </c>
      <c r="B236" s="27" t="s">
        <v>76</v>
      </c>
      <c r="C236" s="26">
        <v>56283.770499999999</v>
      </c>
      <c r="D236" s="26">
        <v>1E-4</v>
      </c>
      <c r="E236" s="51">
        <f t="shared" si="26"/>
        <v>21945.045191628844</v>
      </c>
      <c r="F236" s="28">
        <f t="shared" si="27"/>
        <v>21945</v>
      </c>
      <c r="G236" s="28">
        <f t="shared" si="30"/>
        <v>3.2357500000216532E-2</v>
      </c>
      <c r="K236" s="28">
        <f>+G236</f>
        <v>3.2357500000216532E-2</v>
      </c>
      <c r="O236" s="28">
        <f t="shared" ca="1" si="29"/>
        <v>3.2365003614920167E-2</v>
      </c>
      <c r="Q236" s="52">
        <f t="shared" si="28"/>
        <v>41265.270499999999</v>
      </c>
    </row>
    <row r="237" spans="1:19" s="28" customFormat="1" ht="12.95" customHeight="1" x14ac:dyDescent="0.2">
      <c r="A237" s="62" t="s">
        <v>108</v>
      </c>
      <c r="B237" s="27" t="s">
        <v>76</v>
      </c>
      <c r="C237" s="26">
        <v>56364.679600000003</v>
      </c>
      <c r="D237" s="26">
        <v>1E-4</v>
      </c>
      <c r="E237" s="51">
        <f t="shared" si="26"/>
        <v>22058.045702099076</v>
      </c>
      <c r="F237" s="28">
        <f t="shared" si="27"/>
        <v>22058</v>
      </c>
      <c r="G237" s="28">
        <f t="shared" si="30"/>
        <v>3.2723000003898051E-2</v>
      </c>
      <c r="K237" s="28">
        <f>+G237</f>
        <v>3.2723000003898051E-2</v>
      </c>
      <c r="O237" s="28">
        <f t="shared" ca="1" si="29"/>
        <v>3.2669280200750168E-2</v>
      </c>
      <c r="Q237" s="52">
        <f t="shared" si="28"/>
        <v>41346.179600000003</v>
      </c>
    </row>
    <row r="238" spans="1:19" s="28" customFormat="1" ht="12.95" customHeight="1" x14ac:dyDescent="0.2">
      <c r="A238" s="62" t="s">
        <v>815</v>
      </c>
      <c r="B238" s="27" t="s">
        <v>76</v>
      </c>
      <c r="C238" s="26">
        <v>56681.155100000004</v>
      </c>
      <c r="D238" s="26" t="s">
        <v>121</v>
      </c>
      <c r="E238" s="51">
        <f t="shared" si="26"/>
        <v>22500.046577789453</v>
      </c>
      <c r="F238" s="28">
        <f t="shared" si="27"/>
        <v>22500</v>
      </c>
      <c r="G238" s="28">
        <f t="shared" si="30"/>
        <v>3.3350000005157199E-2</v>
      </c>
      <c r="K238" s="28">
        <f>+G238</f>
        <v>3.3350000005157199E-2</v>
      </c>
      <c r="O238" s="28">
        <f t="shared" ca="1" si="29"/>
        <v>3.3859459412580811E-2</v>
      </c>
      <c r="Q238" s="52">
        <f t="shared" si="28"/>
        <v>41662.655100000004</v>
      </c>
    </row>
    <row r="239" spans="1:19" s="28" customFormat="1" ht="12.95" customHeight="1" x14ac:dyDescent="0.2">
      <c r="A239" s="69" t="s">
        <v>1</v>
      </c>
      <c r="B239" s="70" t="s">
        <v>76</v>
      </c>
      <c r="C239" s="69">
        <v>56681.155100000091</v>
      </c>
      <c r="D239" s="69" t="s">
        <v>120</v>
      </c>
      <c r="E239" s="51">
        <f t="shared" si="26"/>
        <v>22500.046577789573</v>
      </c>
      <c r="F239" s="28">
        <f t="shared" si="27"/>
        <v>22500</v>
      </c>
      <c r="G239" s="28">
        <f t="shared" si="30"/>
        <v>3.335000009246869E-2</v>
      </c>
      <c r="K239" s="28">
        <f>+G239</f>
        <v>3.335000009246869E-2</v>
      </c>
      <c r="O239" s="28">
        <f t="shared" ca="1" si="29"/>
        <v>3.3859459412580811E-2</v>
      </c>
      <c r="Q239" s="52">
        <f t="shared" si="28"/>
        <v>41662.655100000091</v>
      </c>
      <c r="R239" s="61"/>
      <c r="S239" s="61"/>
    </row>
    <row r="240" spans="1:19" s="28" customFormat="1" ht="12.95" customHeight="1" x14ac:dyDescent="0.2">
      <c r="A240" s="71" t="s">
        <v>110</v>
      </c>
      <c r="B240" s="72" t="s">
        <v>76</v>
      </c>
      <c r="C240" s="71">
        <v>56743.446100000001</v>
      </c>
      <c r="D240" s="71">
        <v>1.1000000000000001E-3</v>
      </c>
      <c r="E240" s="51">
        <f t="shared" si="26"/>
        <v>22587.044391356783</v>
      </c>
      <c r="F240" s="28">
        <f t="shared" si="27"/>
        <v>22587</v>
      </c>
      <c r="G240" s="28">
        <f t="shared" si="30"/>
        <v>3.17845000026864E-2</v>
      </c>
      <c r="J240" s="28">
        <f>+G240</f>
        <v>3.17845000026864E-2</v>
      </c>
      <c r="O240" s="28">
        <f t="shared" ca="1" si="29"/>
        <v>3.409372545653843E-2</v>
      </c>
      <c r="Q240" s="52">
        <f t="shared" si="28"/>
        <v>41724.946100000001</v>
      </c>
    </row>
    <row r="241" spans="1:19" s="28" customFormat="1" ht="12.95" customHeight="1" x14ac:dyDescent="0.2">
      <c r="A241" s="18" t="s">
        <v>822</v>
      </c>
      <c r="B241" s="19" t="s">
        <v>76</v>
      </c>
      <c r="C241" s="18">
        <v>57430.816700000003</v>
      </c>
      <c r="D241" s="18">
        <v>1E-4</v>
      </c>
      <c r="E241" s="51">
        <f t="shared" si="26"/>
        <v>23547.050480686979</v>
      </c>
      <c r="F241" s="28">
        <f t="shared" si="27"/>
        <v>23547</v>
      </c>
      <c r="G241" s="28">
        <f t="shared" si="30"/>
        <v>3.61445000016829E-2</v>
      </c>
      <c r="K241" s="28">
        <f t="shared" ref="K241:K258" si="32">+G241</f>
        <v>3.61445000016829E-2</v>
      </c>
      <c r="O241" s="28">
        <f t="shared" ca="1" si="29"/>
        <v>3.6678730079519009E-2</v>
      </c>
      <c r="Q241" s="52">
        <f t="shared" si="28"/>
        <v>42412.316700000003</v>
      </c>
    </row>
    <row r="242" spans="1:19" s="28" customFormat="1" ht="12.95" customHeight="1" x14ac:dyDescent="0.2">
      <c r="A242" s="18" t="s">
        <v>823</v>
      </c>
      <c r="B242" s="19" t="s">
        <v>76</v>
      </c>
      <c r="C242" s="18">
        <v>57725.8128</v>
      </c>
      <c r="D242" s="18">
        <v>1E-4</v>
      </c>
      <c r="E242" s="51">
        <f t="shared" si="26"/>
        <v>23959.052466702466</v>
      </c>
      <c r="F242" s="28">
        <f t="shared" si="27"/>
        <v>23959</v>
      </c>
      <c r="G242" s="28">
        <f t="shared" si="30"/>
        <v>3.7566500002867542E-2</v>
      </c>
      <c r="K242" s="28">
        <f t="shared" si="32"/>
        <v>3.7566500002867542E-2</v>
      </c>
      <c r="O242" s="28">
        <f t="shared" ca="1" si="29"/>
        <v>3.7788127896881504E-2</v>
      </c>
      <c r="Q242" s="52">
        <f t="shared" si="28"/>
        <v>42707.3128</v>
      </c>
    </row>
    <row r="243" spans="1:19" s="28" customFormat="1" ht="12.95" customHeight="1" x14ac:dyDescent="0.2">
      <c r="A243" s="21" t="s">
        <v>824</v>
      </c>
      <c r="B243" s="22" t="s">
        <v>76</v>
      </c>
      <c r="C243" s="21">
        <v>57804.573499999999</v>
      </c>
      <c r="D243" s="21">
        <v>1E-4</v>
      </c>
      <c r="E243" s="51">
        <f t="shared" si="26"/>
        <v>24069.052445752935</v>
      </c>
      <c r="F243" s="28">
        <f t="shared" si="27"/>
        <v>24069</v>
      </c>
      <c r="G243" s="28">
        <f t="shared" si="30"/>
        <v>3.7551499997789506E-2</v>
      </c>
      <c r="K243" s="28">
        <f t="shared" si="32"/>
        <v>3.7551499997789506E-2</v>
      </c>
      <c r="O243" s="28">
        <f t="shared" ca="1" si="29"/>
        <v>3.8084326343264696E-2</v>
      </c>
      <c r="Q243" s="52">
        <f t="shared" si="28"/>
        <v>42786.073499999999</v>
      </c>
    </row>
    <row r="244" spans="1:19" s="28" customFormat="1" ht="12.95" customHeight="1" x14ac:dyDescent="0.2">
      <c r="A244" s="73" t="s">
        <v>2</v>
      </c>
      <c r="B244" s="74" t="s">
        <v>76</v>
      </c>
      <c r="C244" s="75">
        <v>57811.375800000002</v>
      </c>
      <c r="D244" s="75">
        <v>8.9999999999999998E-4</v>
      </c>
      <c r="E244" s="51">
        <f t="shared" si="26"/>
        <v>24078.552778501315</v>
      </c>
      <c r="F244" s="28">
        <f t="shared" si="27"/>
        <v>24078.5</v>
      </c>
      <c r="G244" s="28">
        <f t="shared" si="30"/>
        <v>3.7789750000229105E-2</v>
      </c>
      <c r="K244" s="28">
        <f t="shared" si="32"/>
        <v>3.7789750000229105E-2</v>
      </c>
      <c r="O244" s="28">
        <f t="shared" ca="1" si="29"/>
        <v>3.8109907118179603E-2</v>
      </c>
      <c r="Q244" s="52">
        <f t="shared" si="28"/>
        <v>42792.875800000002</v>
      </c>
      <c r="R244" s="61"/>
      <c r="S244" s="61"/>
    </row>
    <row r="245" spans="1:19" s="28" customFormat="1" ht="12.95" customHeight="1" x14ac:dyDescent="0.2">
      <c r="A245" s="76" t="s">
        <v>830</v>
      </c>
      <c r="B245" s="77" t="s">
        <v>76</v>
      </c>
      <c r="C245" s="78">
        <v>58083.817429999821</v>
      </c>
      <c r="D245" s="78">
        <v>0</v>
      </c>
      <c r="E245" s="51">
        <f t="shared" si="26"/>
        <v>24459.054394059021</v>
      </c>
      <c r="F245" s="28">
        <f t="shared" si="27"/>
        <v>24459</v>
      </c>
      <c r="G245" s="28">
        <f t="shared" si="30"/>
        <v>3.89464998152107E-2</v>
      </c>
      <c r="K245" s="28">
        <f t="shared" si="32"/>
        <v>3.89464998152107E-2</v>
      </c>
      <c r="O245" s="28">
        <f t="shared" ca="1" si="29"/>
        <v>3.9134484471350553E-2</v>
      </c>
      <c r="Q245" s="52">
        <f t="shared" si="28"/>
        <v>43065.317429999821</v>
      </c>
      <c r="R245" s="61"/>
      <c r="S245" s="61"/>
    </row>
    <row r="246" spans="1:19" s="28" customFormat="1" ht="12.95" customHeight="1" x14ac:dyDescent="0.2">
      <c r="A246" s="21" t="s">
        <v>825</v>
      </c>
      <c r="B246" s="22" t="s">
        <v>31</v>
      </c>
      <c r="C246" s="21">
        <v>58122.8393</v>
      </c>
      <c r="D246" s="21">
        <v>1E-4</v>
      </c>
      <c r="E246" s="51">
        <f t="shared" si="26"/>
        <v>24513.553717738596</v>
      </c>
      <c r="F246" s="28">
        <f t="shared" si="27"/>
        <v>24513.5</v>
      </c>
      <c r="G246" s="28">
        <f t="shared" si="30"/>
        <v>3.8462249998701736E-2</v>
      </c>
      <c r="K246" s="28">
        <f t="shared" si="32"/>
        <v>3.8462249998701736E-2</v>
      </c>
      <c r="O246" s="28">
        <f t="shared" ca="1" si="29"/>
        <v>3.9281237337967678E-2</v>
      </c>
      <c r="Q246" s="52">
        <f t="shared" si="28"/>
        <v>43104.3393</v>
      </c>
    </row>
    <row r="247" spans="1:19" s="28" customFormat="1" ht="12.95" customHeight="1" x14ac:dyDescent="0.2">
      <c r="A247" s="79" t="s">
        <v>827</v>
      </c>
      <c r="B247" s="80" t="s">
        <v>76</v>
      </c>
      <c r="C247" s="81">
        <v>58217.712899999999</v>
      </c>
      <c r="D247" s="81">
        <v>8.9999999999999998E-4</v>
      </c>
      <c r="E247" s="51">
        <f t="shared" si="26"/>
        <v>24646.057542773702</v>
      </c>
      <c r="F247" s="28">
        <f t="shared" si="27"/>
        <v>24646</v>
      </c>
      <c r="G247" s="28">
        <f t="shared" si="30"/>
        <v>4.1201000000000931E-2</v>
      </c>
      <c r="K247" s="28">
        <f t="shared" si="32"/>
        <v>4.1201000000000931E-2</v>
      </c>
      <c r="O247" s="28">
        <f t="shared" ca="1" si="29"/>
        <v>3.9638021830201986E-2</v>
      </c>
      <c r="Q247" s="52">
        <f t="shared" si="28"/>
        <v>43199.212899999999</v>
      </c>
      <c r="R247" s="61"/>
      <c r="S247" s="61"/>
    </row>
    <row r="248" spans="1:19" s="28" customFormat="1" ht="12.95" customHeight="1" x14ac:dyDescent="0.2">
      <c r="A248" s="78" t="s">
        <v>0</v>
      </c>
      <c r="B248" s="77" t="s">
        <v>31</v>
      </c>
      <c r="C248" s="78">
        <v>58508.769099999998</v>
      </c>
      <c r="D248" s="78">
        <v>1E-4</v>
      </c>
      <c r="E248" s="51">
        <f t="shared" si="26"/>
        <v>25052.556925111709</v>
      </c>
      <c r="F248" s="28">
        <f t="shared" si="27"/>
        <v>25052.5</v>
      </c>
      <c r="G248" s="28">
        <f t="shared" si="30"/>
        <v>4.0758750001259614E-2</v>
      </c>
      <c r="K248" s="28">
        <f t="shared" si="32"/>
        <v>4.0758750001259614E-2</v>
      </c>
      <c r="O248" s="28">
        <f t="shared" ca="1" si="29"/>
        <v>4.0732609725245325E-2</v>
      </c>
      <c r="Q248" s="52">
        <f t="shared" si="28"/>
        <v>43490.269099999998</v>
      </c>
      <c r="R248" s="61"/>
      <c r="S248" s="61"/>
    </row>
    <row r="249" spans="1:19" s="28" customFormat="1" ht="12.95" customHeight="1" x14ac:dyDescent="0.2">
      <c r="A249" s="79" t="s">
        <v>831</v>
      </c>
      <c r="B249" s="80" t="s">
        <v>76</v>
      </c>
      <c r="C249" s="81">
        <v>58532.038999999997</v>
      </c>
      <c r="D249" s="81" t="s">
        <v>120</v>
      </c>
      <c r="E249" s="51">
        <f t="shared" si="26"/>
        <v>25085.056490408952</v>
      </c>
      <c r="F249" s="28">
        <f t="shared" si="27"/>
        <v>25085</v>
      </c>
      <c r="G249" s="28">
        <f t="shared" si="30"/>
        <v>4.0447499995934777E-2</v>
      </c>
      <c r="K249" s="28">
        <f t="shared" si="32"/>
        <v>4.0447499995934777E-2</v>
      </c>
      <c r="O249" s="28">
        <f t="shared" ca="1" si="29"/>
        <v>4.0820122902585812E-2</v>
      </c>
      <c r="Q249" s="52">
        <f t="shared" si="28"/>
        <v>43513.538999999997</v>
      </c>
      <c r="R249" s="61"/>
      <c r="S249" s="61"/>
    </row>
    <row r="250" spans="1:19" s="28" customFormat="1" ht="12.95" customHeight="1" x14ac:dyDescent="0.2">
      <c r="A250" s="79" t="s">
        <v>831</v>
      </c>
      <c r="B250" s="80" t="s">
        <v>76</v>
      </c>
      <c r="C250" s="81">
        <v>58532.040500000003</v>
      </c>
      <c r="D250" s="81" t="s">
        <v>832</v>
      </c>
      <c r="E250" s="51">
        <f t="shared" si="26"/>
        <v>25085.058585362007</v>
      </c>
      <c r="F250" s="28">
        <f t="shared" si="27"/>
        <v>25085</v>
      </c>
      <c r="G250" s="28">
        <f t="shared" si="30"/>
        <v>4.1947500001697335E-2</v>
      </c>
      <c r="K250" s="28">
        <f t="shared" si="32"/>
        <v>4.1947500001697335E-2</v>
      </c>
      <c r="O250" s="28">
        <f t="shared" ca="1" si="29"/>
        <v>4.0820122902585812E-2</v>
      </c>
      <c r="Q250" s="52">
        <f t="shared" si="28"/>
        <v>43513.540500000003</v>
      </c>
      <c r="R250" s="61"/>
      <c r="S250" s="61"/>
    </row>
    <row r="251" spans="1:19" s="28" customFormat="1" ht="12.95" customHeight="1" x14ac:dyDescent="0.2">
      <c r="A251" s="79" t="s">
        <v>828</v>
      </c>
      <c r="B251" s="80" t="s">
        <v>31</v>
      </c>
      <c r="C251" s="81">
        <v>58559.605900000002</v>
      </c>
      <c r="D251" s="81">
        <v>1E-4</v>
      </c>
      <c r="E251" s="51">
        <f t="shared" si="26"/>
        <v>25123.557397872788</v>
      </c>
      <c r="F251" s="28">
        <f t="shared" si="27"/>
        <v>25123.5</v>
      </c>
      <c r="G251" s="28">
        <f t="shared" si="30"/>
        <v>4.1097250003076624E-2</v>
      </c>
      <c r="K251" s="28">
        <f t="shared" si="32"/>
        <v>4.1097250003076624E-2</v>
      </c>
      <c r="O251" s="28">
        <f t="shared" ca="1" si="29"/>
        <v>4.0923792358819933E-2</v>
      </c>
      <c r="Q251" s="52">
        <f t="shared" si="28"/>
        <v>43541.105900000002</v>
      </c>
      <c r="R251" s="61"/>
      <c r="S251" s="61"/>
    </row>
    <row r="252" spans="1:19" s="28" customFormat="1" ht="12.95" customHeight="1" x14ac:dyDescent="0.2">
      <c r="A252" s="76" t="s">
        <v>833</v>
      </c>
      <c r="B252" s="77" t="s">
        <v>31</v>
      </c>
      <c r="C252" s="78">
        <v>58904.003900000003</v>
      </c>
      <c r="D252" s="78" t="s">
        <v>832</v>
      </c>
      <c r="E252" s="51">
        <f t="shared" si="26"/>
        <v>25604.555824563049</v>
      </c>
      <c r="F252" s="28">
        <f t="shared" si="27"/>
        <v>25604.5</v>
      </c>
      <c r="G252" s="28">
        <f t="shared" si="30"/>
        <v>3.997075000370387E-2</v>
      </c>
      <c r="K252" s="28">
        <f t="shared" si="32"/>
        <v>3.997075000370387E-2</v>
      </c>
      <c r="O252" s="28">
        <f t="shared" ca="1" si="29"/>
        <v>4.2218987383459153E-2</v>
      </c>
      <c r="Q252" s="52">
        <f t="shared" si="28"/>
        <v>43885.503900000003</v>
      </c>
    </row>
    <row r="253" spans="1:19" s="28" customFormat="1" ht="12.95" customHeight="1" x14ac:dyDescent="0.2">
      <c r="A253" s="76" t="s">
        <v>833</v>
      </c>
      <c r="B253" s="77" t="s">
        <v>31</v>
      </c>
      <c r="C253" s="78">
        <v>58904.005599999997</v>
      </c>
      <c r="D253" s="78" t="s">
        <v>120</v>
      </c>
      <c r="E253" s="51">
        <f t="shared" si="26"/>
        <v>25604.558198843162</v>
      </c>
      <c r="F253" s="28">
        <f t="shared" si="27"/>
        <v>25604.5</v>
      </c>
      <c r="G253" s="28">
        <f t="shared" si="30"/>
        <v>4.1670749997138046E-2</v>
      </c>
      <c r="K253" s="28">
        <f t="shared" si="32"/>
        <v>4.1670749997138046E-2</v>
      </c>
      <c r="O253" s="28">
        <f t="shared" ref="O253:O258" ca="1" si="33">+C$11+C$12*$F253</f>
        <v>4.2218987383459153E-2</v>
      </c>
      <c r="Q253" s="52">
        <f t="shared" si="28"/>
        <v>43885.505599999997</v>
      </c>
    </row>
    <row r="254" spans="1:19" s="28" customFormat="1" ht="12.95" customHeight="1" x14ac:dyDescent="0.2">
      <c r="A254" s="76" t="s">
        <v>833</v>
      </c>
      <c r="B254" s="77" t="s">
        <v>31</v>
      </c>
      <c r="C254" s="78">
        <v>58904.006999999998</v>
      </c>
      <c r="D254" s="78" t="s">
        <v>834</v>
      </c>
      <c r="E254" s="51">
        <f t="shared" si="26"/>
        <v>25604.560154132676</v>
      </c>
      <c r="F254" s="28">
        <f t="shared" si="27"/>
        <v>25604.5</v>
      </c>
      <c r="G254" s="28">
        <f t="shared" si="30"/>
        <v>4.3070749998150859E-2</v>
      </c>
      <c r="K254" s="28">
        <f t="shared" si="32"/>
        <v>4.3070749998150859E-2</v>
      </c>
      <c r="O254" s="28">
        <f t="shared" ca="1" si="33"/>
        <v>4.2218987383459153E-2</v>
      </c>
      <c r="Q254" s="52">
        <f t="shared" si="28"/>
        <v>43885.506999999998</v>
      </c>
    </row>
    <row r="255" spans="1:19" s="28" customFormat="1" ht="12.95" customHeight="1" x14ac:dyDescent="0.2">
      <c r="A255" s="76" t="s">
        <v>829</v>
      </c>
      <c r="B255" s="77" t="s">
        <v>31</v>
      </c>
      <c r="C255" s="78">
        <v>58912.598299999998</v>
      </c>
      <c r="D255" s="78">
        <v>1E-4</v>
      </c>
      <c r="E255" s="51">
        <f t="shared" si="26"/>
        <v>25616.559067550363</v>
      </c>
      <c r="F255" s="28">
        <f t="shared" si="27"/>
        <v>25616.5</v>
      </c>
      <c r="G255" s="28">
        <f t="shared" si="30"/>
        <v>4.2292749996704515E-2</v>
      </c>
      <c r="K255" s="28">
        <f t="shared" si="32"/>
        <v>4.2292749996704515E-2</v>
      </c>
      <c r="O255" s="28">
        <f t="shared" ca="1" si="33"/>
        <v>4.225129994124642E-2</v>
      </c>
      <c r="Q255" s="52">
        <f t="shared" si="28"/>
        <v>43894.098299999998</v>
      </c>
      <c r="R255" s="61"/>
      <c r="S255" s="61"/>
    </row>
    <row r="256" spans="1:19" s="28" customFormat="1" ht="12.95" customHeight="1" x14ac:dyDescent="0.2">
      <c r="A256" s="79" t="s">
        <v>835</v>
      </c>
      <c r="B256" s="80" t="s">
        <v>76</v>
      </c>
      <c r="C256" s="81">
        <v>59294.589399999997</v>
      </c>
      <c r="D256" s="81">
        <v>1E-4</v>
      </c>
      <c r="E256" s="51">
        <f t="shared" si="26"/>
        <v>26150.061347208437</v>
      </c>
      <c r="F256" s="28">
        <f t="shared" si="27"/>
        <v>26150</v>
      </c>
      <c r="G256" s="28">
        <f t="shared" si="30"/>
        <v>4.3924999998125713E-2</v>
      </c>
      <c r="K256" s="28">
        <f t="shared" si="32"/>
        <v>4.3924999998125713E-2</v>
      </c>
      <c r="O256" s="28">
        <f t="shared" ca="1" si="33"/>
        <v>4.3687862406204897E-2</v>
      </c>
      <c r="Q256" s="52">
        <f t="shared" si="28"/>
        <v>44276.089399999997</v>
      </c>
    </row>
    <row r="257" spans="1:17" s="28" customFormat="1" ht="12.95" customHeight="1" x14ac:dyDescent="0.2">
      <c r="A257" s="79" t="s">
        <v>835</v>
      </c>
      <c r="B257" s="80" t="s">
        <v>31</v>
      </c>
      <c r="C257" s="81">
        <v>59303.539400000001</v>
      </c>
      <c r="D257" s="81">
        <v>2.9999999999999997E-4</v>
      </c>
      <c r="E257" s="51">
        <f t="shared" si="26"/>
        <v>26162.56123373182</v>
      </c>
      <c r="F257" s="28">
        <f t="shared" si="27"/>
        <v>26162.5</v>
      </c>
      <c r="G257" s="28">
        <f t="shared" si="30"/>
        <v>4.3843750005180482E-2</v>
      </c>
      <c r="K257" s="28">
        <f t="shared" si="32"/>
        <v>4.3843750005180482E-2</v>
      </c>
      <c r="O257" s="28">
        <f t="shared" ca="1" si="33"/>
        <v>4.3721521320566614E-2</v>
      </c>
      <c r="Q257" s="52">
        <f t="shared" si="28"/>
        <v>44285.039400000001</v>
      </c>
    </row>
    <row r="258" spans="1:17" s="28" customFormat="1" ht="12.95" customHeight="1" x14ac:dyDescent="0.2">
      <c r="A258" s="24" t="s">
        <v>836</v>
      </c>
      <c r="B258" s="23" t="s">
        <v>31</v>
      </c>
      <c r="C258" s="87">
        <v>59574.9067</v>
      </c>
      <c r="D258" s="24">
        <v>1E-4</v>
      </c>
      <c r="E258" s="51">
        <f t="shared" si="26"/>
        <v>26541.562402017298</v>
      </c>
      <c r="F258" s="28">
        <f t="shared" si="27"/>
        <v>26541.5</v>
      </c>
      <c r="G258" s="28">
        <f t="shared" si="30"/>
        <v>4.4680250000965316E-2</v>
      </c>
      <c r="K258" s="28">
        <f t="shared" si="32"/>
        <v>4.4680250000965316E-2</v>
      </c>
      <c r="O258" s="28">
        <f t="shared" ca="1" si="33"/>
        <v>4.4742059604014159E-2</v>
      </c>
      <c r="Q258" s="52">
        <f t="shared" si="28"/>
        <v>44556.4067</v>
      </c>
    </row>
    <row r="259" spans="1:17" s="28" customFormat="1" ht="12.95" customHeight="1" x14ac:dyDescent="0.2">
      <c r="A259" s="82" t="s">
        <v>837</v>
      </c>
      <c r="B259" s="83" t="s">
        <v>31</v>
      </c>
      <c r="C259" s="88">
        <v>59592.091399999801</v>
      </c>
      <c r="D259" s="61"/>
      <c r="E259" s="51">
        <f t="shared" ref="E259:E260" si="34">+(C259-C$7)/C$8</f>
        <v>26565.56316178666</v>
      </c>
      <c r="F259" s="28">
        <f t="shared" si="27"/>
        <v>26565.5</v>
      </c>
      <c r="G259" s="28">
        <f t="shared" ref="G259:G260" si="35">+C259-(C$7+F259*C$8)</f>
        <v>4.5224249799503013E-2</v>
      </c>
      <c r="K259" s="28">
        <f t="shared" ref="K259:K260" si="36">+G259</f>
        <v>4.5224249799503013E-2</v>
      </c>
      <c r="O259" s="28">
        <f t="shared" ref="O259:O260" ca="1" si="37">+C$11+C$12*$F259</f>
        <v>4.480668471958868E-2</v>
      </c>
      <c r="Q259" s="52">
        <f t="shared" ref="Q259:Q260" si="38">+C259-15018.5</f>
        <v>44573.591399999801</v>
      </c>
    </row>
    <row r="260" spans="1:17" s="28" customFormat="1" ht="12.95" customHeight="1" x14ac:dyDescent="0.2">
      <c r="A260" s="82" t="s">
        <v>837</v>
      </c>
      <c r="B260" s="83" t="s">
        <v>76</v>
      </c>
      <c r="C260" s="88">
        <v>59890.310000000056</v>
      </c>
      <c r="D260" s="61"/>
      <c r="E260" s="51">
        <f t="shared" si="34"/>
        <v>26982.065805268605</v>
      </c>
      <c r="F260" s="28">
        <f t="shared" si="27"/>
        <v>26982</v>
      </c>
      <c r="G260" s="28">
        <f t="shared" si="35"/>
        <v>4.7117000052821822E-2</v>
      </c>
      <c r="K260" s="28">
        <f t="shared" si="36"/>
        <v>4.7117000052821822E-2</v>
      </c>
      <c r="O260" s="28">
        <f t="shared" ca="1" si="37"/>
        <v>4.592819974612139E-2</v>
      </c>
      <c r="Q260" s="52">
        <f t="shared" si="38"/>
        <v>44871.810000000056</v>
      </c>
    </row>
    <row r="261" spans="1:17" s="28" customFormat="1" ht="12.95" customHeight="1" x14ac:dyDescent="0.2">
      <c r="A261" s="84" t="s">
        <v>838</v>
      </c>
      <c r="B261" s="83" t="s">
        <v>76</v>
      </c>
      <c r="C261" s="24">
        <v>60018.474800000004</v>
      </c>
      <c r="D261" s="24">
        <v>1E-4</v>
      </c>
      <c r="E261" s="51">
        <f t="shared" ref="E261" si="39">+(C261-C$7)/C$8</f>
        <v>27161.065297591576</v>
      </c>
      <c r="F261" s="28">
        <f t="shared" ref="F261" si="40">ROUND(2*E261,0)/2</f>
        <v>27161</v>
      </c>
      <c r="G261" s="28">
        <f t="shared" ref="G261" si="41">+C261-(C$7+F261*C$8)</f>
        <v>4.6753499998885673E-2</v>
      </c>
      <c r="K261" s="28">
        <f t="shared" ref="K261" si="42">+G261</f>
        <v>4.6753499998885673E-2</v>
      </c>
      <c r="O261" s="28">
        <f t="shared" ref="O261" ca="1" si="43">+C$11+C$12*$F261</f>
        <v>4.641019539978132E-2</v>
      </c>
      <c r="Q261" s="52">
        <f t="shared" ref="Q261" si="44">+C261-15018.5</f>
        <v>44999.974800000004</v>
      </c>
    </row>
    <row r="262" spans="1:17" s="28" customFormat="1" ht="12.95" customHeight="1" x14ac:dyDescent="0.2">
      <c r="A262" s="89" t="s">
        <v>839</v>
      </c>
      <c r="B262" s="90" t="s">
        <v>76</v>
      </c>
      <c r="C262" s="88">
        <v>60398.676099999997</v>
      </c>
      <c r="D262" s="91">
        <v>2.0000000000000001E-4</v>
      </c>
      <c r="E262" s="51">
        <f t="shared" ref="E262" si="45">+(C262-C$7)/C$8</f>
        <v>27692.067879272043</v>
      </c>
      <c r="F262" s="28">
        <f t="shared" ref="F262" si="46">ROUND(2*E262,0)/2</f>
        <v>27692</v>
      </c>
      <c r="G262" s="28">
        <f t="shared" ref="G262" si="47">+C262-(C$7+F262*C$8)</f>
        <v>4.8601999995298684E-2</v>
      </c>
      <c r="K262" s="28">
        <f t="shared" ref="K262" si="48">+G262</f>
        <v>4.8601999995298684E-2</v>
      </c>
      <c r="O262" s="28">
        <f t="shared" ref="O262" ca="1" si="49">+C$11+C$12*$F262</f>
        <v>4.7840026081867451E-2</v>
      </c>
      <c r="Q262" s="52">
        <f t="shared" ref="Q262" si="50">+C262-15018.5</f>
        <v>45380.176099999997</v>
      </c>
    </row>
    <row r="263" spans="1:17" s="28" customFormat="1" ht="12.95" customHeight="1" x14ac:dyDescent="0.2">
      <c r="B263" s="42"/>
      <c r="C263" s="61"/>
      <c r="D263" s="61"/>
    </row>
    <row r="264" spans="1:17" s="28" customFormat="1" ht="12.95" customHeight="1" x14ac:dyDescent="0.2">
      <c r="B264" s="42"/>
      <c r="C264" s="61"/>
      <c r="D264" s="61"/>
    </row>
    <row r="265" spans="1:17" s="28" customFormat="1" ht="12.95" customHeight="1" x14ac:dyDescent="0.2">
      <c r="B265" s="42"/>
      <c r="C265" s="61"/>
      <c r="D265" s="61"/>
    </row>
    <row r="266" spans="1:17" s="28" customFormat="1" ht="12.95" customHeight="1" x14ac:dyDescent="0.2">
      <c r="B266" s="42"/>
      <c r="C266" s="61"/>
      <c r="D266" s="61"/>
    </row>
    <row r="267" spans="1:17" s="28" customFormat="1" ht="12.95" customHeight="1" x14ac:dyDescent="0.2">
      <c r="B267" s="42"/>
      <c r="C267" s="61"/>
      <c r="D267" s="61"/>
    </row>
    <row r="268" spans="1:17" s="28" customFormat="1" ht="12.95" customHeight="1" x14ac:dyDescent="0.2">
      <c r="B268" s="42"/>
      <c r="C268" s="61"/>
      <c r="D268" s="61"/>
    </row>
    <row r="269" spans="1:17" s="28" customFormat="1" ht="12.95" customHeight="1" x14ac:dyDescent="0.2">
      <c r="B269" s="42"/>
      <c r="C269" s="61"/>
      <c r="D269" s="61"/>
    </row>
    <row r="270" spans="1:17" s="28" customFormat="1" ht="12.95" customHeight="1" x14ac:dyDescent="0.2">
      <c r="B270" s="42"/>
      <c r="C270" s="61"/>
      <c r="D270" s="61"/>
    </row>
    <row r="271" spans="1:17" s="28" customFormat="1" ht="12.95" customHeight="1" x14ac:dyDescent="0.2">
      <c r="B271" s="42"/>
      <c r="C271" s="61"/>
      <c r="D271" s="61"/>
    </row>
    <row r="272" spans="1:17" s="28" customFormat="1" ht="12.95" customHeight="1" x14ac:dyDescent="0.2">
      <c r="B272" s="42"/>
      <c r="C272" s="61"/>
      <c r="D272" s="61"/>
    </row>
    <row r="273" spans="2:4" s="28" customFormat="1" ht="12.95" customHeight="1" x14ac:dyDescent="0.2">
      <c r="B273" s="42"/>
      <c r="C273" s="61"/>
      <c r="D273" s="61"/>
    </row>
    <row r="274" spans="2:4" s="28" customFormat="1" ht="12.95" customHeight="1" x14ac:dyDescent="0.2">
      <c r="B274" s="42"/>
      <c r="C274" s="61"/>
      <c r="D274" s="61"/>
    </row>
    <row r="275" spans="2:4" s="28" customFormat="1" ht="12.95" customHeight="1" x14ac:dyDescent="0.2">
      <c r="B275" s="42"/>
      <c r="C275" s="61"/>
      <c r="D275" s="61"/>
    </row>
    <row r="276" spans="2:4" s="28" customFormat="1" ht="12.95" customHeight="1" x14ac:dyDescent="0.2">
      <c r="B276" s="42"/>
      <c r="C276" s="61"/>
      <c r="D276" s="61"/>
    </row>
    <row r="277" spans="2:4" s="28" customFormat="1" ht="12.95" customHeight="1" x14ac:dyDescent="0.2">
      <c r="C277" s="61"/>
      <c r="D277" s="61"/>
    </row>
    <row r="278" spans="2:4" s="28" customFormat="1" ht="12.95" customHeight="1" x14ac:dyDescent="0.2">
      <c r="C278" s="61"/>
      <c r="D278" s="61"/>
    </row>
    <row r="279" spans="2:4" s="28" customFormat="1" ht="12.95" customHeight="1" x14ac:dyDescent="0.2">
      <c r="C279" s="61"/>
      <c r="D279" s="61"/>
    </row>
    <row r="280" spans="2:4" s="28" customFormat="1" ht="12.95" customHeight="1" x14ac:dyDescent="0.2">
      <c r="C280" s="61"/>
      <c r="D280" s="61"/>
    </row>
    <row r="281" spans="2:4" s="28" customFormat="1" ht="12.95" customHeight="1" x14ac:dyDescent="0.2">
      <c r="C281" s="61"/>
      <c r="D281" s="61"/>
    </row>
    <row r="282" spans="2:4" s="28" customFormat="1" ht="12.95" customHeight="1" x14ac:dyDescent="0.2">
      <c r="C282" s="61"/>
      <c r="D282" s="61"/>
    </row>
    <row r="283" spans="2:4" s="28" customFormat="1" ht="12.95" customHeight="1" x14ac:dyDescent="0.2">
      <c r="C283" s="61"/>
      <c r="D283" s="61"/>
    </row>
    <row r="284" spans="2:4" s="28" customFormat="1" ht="12.95" customHeight="1" x14ac:dyDescent="0.2">
      <c r="C284" s="61"/>
      <c r="D284" s="61"/>
    </row>
    <row r="285" spans="2:4" s="28" customFormat="1" ht="12.95" customHeight="1" x14ac:dyDescent="0.2">
      <c r="C285" s="61"/>
      <c r="D285" s="61"/>
    </row>
    <row r="286" spans="2:4" s="28" customFormat="1" ht="12.95" customHeight="1" x14ac:dyDescent="0.2">
      <c r="C286" s="61"/>
      <c r="D286" s="61"/>
    </row>
    <row r="287" spans="2:4" s="28" customFormat="1" ht="12.95" customHeight="1" x14ac:dyDescent="0.2">
      <c r="C287" s="61"/>
      <c r="D287" s="61"/>
    </row>
    <row r="288" spans="2:4" s="28" customFormat="1" ht="12.95" customHeight="1" x14ac:dyDescent="0.2">
      <c r="C288" s="61"/>
      <c r="D288" s="61"/>
    </row>
    <row r="289" spans="3:4" s="28" customFormat="1" ht="12.95" customHeight="1" x14ac:dyDescent="0.2">
      <c r="C289" s="61"/>
      <c r="D289" s="61"/>
    </row>
    <row r="290" spans="3:4" s="28" customFormat="1" ht="12.95" customHeight="1" x14ac:dyDescent="0.2">
      <c r="C290" s="61"/>
      <c r="D290" s="61"/>
    </row>
    <row r="291" spans="3:4" s="28" customFormat="1" ht="12.95" customHeight="1" x14ac:dyDescent="0.2">
      <c r="C291" s="61"/>
      <c r="D291" s="61"/>
    </row>
    <row r="292" spans="3:4" s="28" customFormat="1" ht="12.95" customHeight="1" x14ac:dyDescent="0.2">
      <c r="C292" s="61"/>
      <c r="D292" s="61"/>
    </row>
    <row r="293" spans="3:4" s="28" customFormat="1" ht="12.95" customHeight="1" x14ac:dyDescent="0.2">
      <c r="C293" s="61"/>
      <c r="D293" s="61"/>
    </row>
    <row r="294" spans="3:4" s="28" customFormat="1" ht="12.95" customHeight="1" x14ac:dyDescent="0.2">
      <c r="C294" s="61"/>
      <c r="D294" s="61"/>
    </row>
    <row r="295" spans="3:4" s="28" customFormat="1" ht="12.95" customHeight="1" x14ac:dyDescent="0.2">
      <c r="C295" s="61"/>
      <c r="D295" s="61"/>
    </row>
    <row r="296" spans="3:4" s="28" customFormat="1" ht="12.95" customHeight="1" x14ac:dyDescent="0.2">
      <c r="C296" s="61"/>
      <c r="D296" s="61"/>
    </row>
    <row r="297" spans="3:4" s="28" customFormat="1" ht="12.95" customHeight="1" x14ac:dyDescent="0.2">
      <c r="C297" s="61"/>
      <c r="D297" s="61"/>
    </row>
    <row r="298" spans="3:4" s="28" customFormat="1" ht="12.95" customHeight="1" x14ac:dyDescent="0.2">
      <c r="C298" s="61"/>
      <c r="D298" s="61"/>
    </row>
    <row r="299" spans="3:4" s="28" customFormat="1" ht="12.95" customHeight="1" x14ac:dyDescent="0.2">
      <c r="C299" s="61"/>
      <c r="D299" s="61"/>
    </row>
    <row r="300" spans="3:4" s="28" customFormat="1" ht="12.95" customHeight="1" x14ac:dyDescent="0.2">
      <c r="C300" s="61"/>
      <c r="D300" s="61"/>
    </row>
    <row r="301" spans="3:4" s="28" customFormat="1" ht="12.95" customHeight="1" x14ac:dyDescent="0.2">
      <c r="C301" s="61"/>
      <c r="D301" s="61"/>
    </row>
    <row r="302" spans="3:4" s="28" customFormat="1" ht="12.95" customHeight="1" x14ac:dyDescent="0.2">
      <c r="C302" s="61"/>
      <c r="D302" s="61"/>
    </row>
    <row r="303" spans="3:4" s="28" customFormat="1" ht="12.95" customHeight="1" x14ac:dyDescent="0.2">
      <c r="C303" s="61"/>
      <c r="D303" s="61"/>
    </row>
    <row r="304" spans="3:4" s="28" customFormat="1" ht="12.95" customHeight="1" x14ac:dyDescent="0.2">
      <c r="C304" s="61"/>
      <c r="D304" s="61"/>
    </row>
    <row r="305" spans="3:4" s="28" customFormat="1" ht="12.95" customHeight="1" x14ac:dyDescent="0.2">
      <c r="C305" s="61"/>
      <c r="D305" s="61"/>
    </row>
    <row r="306" spans="3:4" s="28" customFormat="1" ht="12.95" customHeight="1" x14ac:dyDescent="0.2">
      <c r="C306" s="61"/>
      <c r="D306" s="61"/>
    </row>
    <row r="307" spans="3:4" s="28" customFormat="1" ht="12.95" customHeight="1" x14ac:dyDescent="0.2">
      <c r="C307" s="61"/>
      <c r="D307" s="61"/>
    </row>
    <row r="308" spans="3:4" s="28" customFormat="1" ht="12.95" customHeight="1" x14ac:dyDescent="0.2">
      <c r="C308" s="61"/>
      <c r="D308" s="61"/>
    </row>
    <row r="309" spans="3:4" s="28" customFormat="1" ht="12.95" customHeight="1" x14ac:dyDescent="0.2">
      <c r="C309" s="61"/>
      <c r="D309" s="61"/>
    </row>
    <row r="310" spans="3:4" s="28" customFormat="1" ht="12.95" customHeight="1" x14ac:dyDescent="0.2">
      <c r="C310" s="61"/>
      <c r="D310" s="61"/>
    </row>
    <row r="311" spans="3:4" s="28" customFormat="1" ht="12.95" customHeight="1" x14ac:dyDescent="0.2">
      <c r="C311" s="61"/>
      <c r="D311" s="61"/>
    </row>
    <row r="312" spans="3:4" s="28" customFormat="1" ht="12.95" customHeight="1" x14ac:dyDescent="0.2">
      <c r="C312" s="61"/>
      <c r="D312" s="61"/>
    </row>
    <row r="313" spans="3:4" s="28" customFormat="1" ht="12.95" customHeight="1" x14ac:dyDescent="0.2">
      <c r="C313" s="61"/>
      <c r="D313" s="61"/>
    </row>
    <row r="314" spans="3:4" s="28" customFormat="1" ht="12.95" customHeight="1" x14ac:dyDescent="0.2">
      <c r="C314" s="61"/>
      <c r="D314" s="61"/>
    </row>
    <row r="315" spans="3:4" s="28" customFormat="1" ht="12.95" customHeight="1" x14ac:dyDescent="0.2">
      <c r="C315" s="61"/>
      <c r="D315" s="61"/>
    </row>
    <row r="316" spans="3:4" s="28" customFormat="1" ht="12.95" customHeight="1" x14ac:dyDescent="0.2">
      <c r="C316" s="61"/>
      <c r="D316" s="61"/>
    </row>
    <row r="317" spans="3:4" s="28" customFormat="1" ht="12.95" customHeight="1" x14ac:dyDescent="0.2">
      <c r="C317" s="61"/>
      <c r="D317" s="61"/>
    </row>
    <row r="318" spans="3:4" s="28" customFormat="1" ht="12.95" customHeight="1" x14ac:dyDescent="0.2">
      <c r="C318" s="61"/>
      <c r="D318" s="61"/>
    </row>
    <row r="319" spans="3:4" s="28" customFormat="1" ht="12.95" customHeight="1" x14ac:dyDescent="0.2">
      <c r="C319" s="61"/>
      <c r="D319" s="61"/>
    </row>
    <row r="320" spans="3:4" s="28" customFormat="1" ht="12.95" customHeight="1" x14ac:dyDescent="0.2">
      <c r="C320" s="61"/>
      <c r="D320" s="61"/>
    </row>
    <row r="321" spans="3:4" s="28" customFormat="1" ht="12.95" customHeight="1" x14ac:dyDescent="0.2">
      <c r="C321" s="61"/>
      <c r="D321" s="61"/>
    </row>
    <row r="322" spans="3:4" s="28" customFormat="1" ht="12.95" customHeight="1" x14ac:dyDescent="0.2">
      <c r="C322" s="61"/>
      <c r="D322" s="61"/>
    </row>
    <row r="323" spans="3:4" s="28" customFormat="1" ht="12.95" customHeight="1" x14ac:dyDescent="0.2">
      <c r="C323" s="61"/>
      <c r="D323" s="61"/>
    </row>
    <row r="324" spans="3:4" s="86" customFormat="1" x14ac:dyDescent="0.2">
      <c r="C324" s="85"/>
      <c r="D324" s="85"/>
    </row>
    <row r="325" spans="3:4" s="86" customFormat="1" x14ac:dyDescent="0.2">
      <c r="C325" s="85"/>
      <c r="D325" s="85"/>
    </row>
    <row r="326" spans="3:4" s="86" customFormat="1" x14ac:dyDescent="0.2">
      <c r="C326" s="85"/>
      <c r="D326" s="85"/>
    </row>
    <row r="327" spans="3:4" s="86" customFormat="1" x14ac:dyDescent="0.2">
      <c r="C327" s="85"/>
      <c r="D327" s="85"/>
    </row>
    <row r="328" spans="3:4" s="86" customFormat="1" x14ac:dyDescent="0.2">
      <c r="C328" s="85"/>
      <c r="D328" s="85"/>
    </row>
    <row r="329" spans="3:4" s="86" customFormat="1" x14ac:dyDescent="0.2">
      <c r="C329" s="85"/>
      <c r="D329" s="85"/>
    </row>
    <row r="330" spans="3:4" s="86" customFormat="1" x14ac:dyDescent="0.2">
      <c r="C330" s="85"/>
      <c r="D330" s="85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</sheetData>
  <protectedRanges>
    <protectedRange sqref="A247:D255" name="Range1"/>
  </protectedRanges>
  <sortState xmlns:xlrd2="http://schemas.microsoft.com/office/spreadsheetml/2017/richdata2" ref="A21:U258">
    <sortCondition ref="C21:C258"/>
  </sortState>
  <phoneticPr fontId="7" type="noConversion"/>
  <hyperlinks>
    <hyperlink ref="H64510" r:id="rId1" display="http://vsolj.cetus-net.org/bulletin.html" xr:uid="{00000000-0004-0000-0000-000000000000}"/>
    <hyperlink ref="H64503" r:id="rId2" display="https://www.aavso.org/ejaavso" xr:uid="{00000000-0004-0000-0000-000001000000}"/>
    <hyperlink ref="AP654" r:id="rId3" display="http://cdsbib.u-strasbg.fr/cgi-bin/cdsbib?1990RMxAA..21..381G" xr:uid="{00000000-0004-0000-0000-000002000000}"/>
    <hyperlink ref="AP658" r:id="rId4" display="http://cdsbib.u-strasbg.fr/cgi-bin/cdsbib?1990RMxAA..21..381G" xr:uid="{00000000-0004-0000-0000-000003000000}"/>
    <hyperlink ref="AP657" r:id="rId5" display="http://cdsbib.u-strasbg.fr/cgi-bin/cdsbib?1990RMxAA..21..381G" xr:uid="{00000000-0004-0000-0000-000004000000}"/>
    <hyperlink ref="AP638" r:id="rId6" display="http://cdsbib.u-strasbg.fr/cgi-bin/cdsbib?1990RMxAA..21..381G" xr:uid="{00000000-0004-0000-0000-000005000000}"/>
    <hyperlink ref="I64510" r:id="rId7" display="http://vsolj.cetus-net.org/bulletin.html" xr:uid="{00000000-0004-0000-0000-000006000000}"/>
    <hyperlink ref="AQ794" r:id="rId8" display="http://cdsbib.u-strasbg.fr/cgi-bin/cdsbib?1990RMxAA..21..381G" xr:uid="{00000000-0004-0000-0000-000007000000}"/>
    <hyperlink ref="AQ55560" r:id="rId9" display="http://cdsbib.u-strasbg.fr/cgi-bin/cdsbib?1990RMxAA..21..381G" xr:uid="{00000000-0004-0000-0000-000008000000}"/>
    <hyperlink ref="AQ795" r:id="rId10" display="http://cdsbib.u-strasbg.fr/cgi-bin/cdsbib?1990RMxAA..21..381G" xr:uid="{00000000-0004-0000-0000-000009000000}"/>
    <hyperlink ref="H64507" r:id="rId11" display="https://www.aavso.org/ejaavso" xr:uid="{00000000-0004-0000-0000-00000A000000}"/>
    <hyperlink ref="H1680" r:id="rId12" display="http://vsolj.cetus-net.org/bulletin.html" xr:uid="{00000000-0004-0000-0000-00000B000000}"/>
    <hyperlink ref="AP2924" r:id="rId13" display="http://cdsbib.u-strasbg.fr/cgi-bin/cdsbib?1990RMxAA..21..381G" xr:uid="{00000000-0004-0000-0000-00000C000000}"/>
    <hyperlink ref="AP2927" r:id="rId14" display="http://cdsbib.u-strasbg.fr/cgi-bin/cdsbib?1990RMxAA..21..381G" xr:uid="{00000000-0004-0000-0000-00000D000000}"/>
    <hyperlink ref="AP2925" r:id="rId15" display="http://cdsbib.u-strasbg.fr/cgi-bin/cdsbib?1990RMxAA..21..381G" xr:uid="{00000000-0004-0000-0000-00000E000000}"/>
    <hyperlink ref="AP2909" r:id="rId16" display="http://cdsbib.u-strasbg.fr/cgi-bin/cdsbib?1990RMxAA..21..381G" xr:uid="{00000000-0004-0000-0000-00000F000000}"/>
    <hyperlink ref="I1680" r:id="rId17" display="http://vsolj.cetus-net.org/bulletin.html" xr:uid="{00000000-0004-0000-0000-000010000000}"/>
    <hyperlink ref="AQ3138" r:id="rId18" display="http://cdsbib.u-strasbg.fr/cgi-bin/cdsbib?1990RMxAA..21..381G" xr:uid="{00000000-0004-0000-0000-000011000000}"/>
    <hyperlink ref="AQ65375" r:id="rId19" display="http://cdsbib.u-strasbg.fr/cgi-bin/cdsbib?1990RMxAA..21..381G" xr:uid="{00000000-0004-0000-0000-000012000000}"/>
    <hyperlink ref="AQ3142" r:id="rId20" display="http://cdsbib.u-strasbg.fr/cgi-bin/cdsbib?1990RMxAA..21..381G" xr:uid="{00000000-0004-0000-0000-000013000000}"/>
    <hyperlink ref="H64271" r:id="rId21" display="http://vsolj.cetus-net.org/bulletin.html" xr:uid="{00000000-0004-0000-0000-000014000000}"/>
    <hyperlink ref="H64264" r:id="rId22" display="https://www.aavso.org/ejaavso" xr:uid="{00000000-0004-0000-0000-000015000000}"/>
    <hyperlink ref="I64271" r:id="rId23" display="http://vsolj.cetus-net.org/bulletin.html" xr:uid="{00000000-0004-0000-0000-000016000000}"/>
    <hyperlink ref="AQ57922" r:id="rId24" display="http://cdsbib.u-strasbg.fr/cgi-bin/cdsbib?1990RMxAA..21..381G" xr:uid="{00000000-0004-0000-0000-000017000000}"/>
    <hyperlink ref="H64268" r:id="rId25" display="https://www.aavso.org/ejaavso" xr:uid="{00000000-0004-0000-0000-000018000000}"/>
    <hyperlink ref="AP5286" r:id="rId26" display="http://cdsbib.u-strasbg.fr/cgi-bin/cdsbib?1990RMxAA..21..381G" xr:uid="{00000000-0004-0000-0000-000019000000}"/>
    <hyperlink ref="AP5289" r:id="rId27" display="http://cdsbib.u-strasbg.fr/cgi-bin/cdsbib?1990RMxAA..21..381G" xr:uid="{00000000-0004-0000-0000-00001A000000}"/>
    <hyperlink ref="AP5287" r:id="rId28" display="http://cdsbib.u-strasbg.fr/cgi-bin/cdsbib?1990RMxAA..21..381G" xr:uid="{00000000-0004-0000-0000-00001B000000}"/>
    <hyperlink ref="AP5271" r:id="rId29" display="http://cdsbib.u-strasbg.fr/cgi-bin/cdsbib?1990RMxAA..21..381G" xr:uid="{00000000-0004-0000-0000-00001C000000}"/>
    <hyperlink ref="AQ5500" r:id="rId30" display="http://cdsbib.u-strasbg.fr/cgi-bin/cdsbib?1990RMxAA..21..381G" xr:uid="{00000000-0004-0000-0000-00001D000000}"/>
    <hyperlink ref="AQ5504" r:id="rId31" display="http://cdsbib.u-strasbg.fr/cgi-bin/cdsbib?1990RMxAA..21..381G" xr:uid="{00000000-0004-0000-0000-00001E000000}"/>
    <hyperlink ref="AQ65184" r:id="rId32" display="http://cdsbib.u-strasbg.fr/cgi-bin/cdsbib?1990RMxAA..21..381G" xr:uid="{00000000-0004-0000-0000-00001F000000}"/>
    <hyperlink ref="I2392" r:id="rId33" display="http://vsolj.cetus-net.org/bulletin.html" xr:uid="{00000000-0004-0000-0000-000020000000}"/>
    <hyperlink ref="H2392" r:id="rId34" display="http://vsolj.cetus-net.org/bulletin.html" xr:uid="{00000000-0004-0000-0000-000021000000}"/>
    <hyperlink ref="AQ309" r:id="rId35" display="http://cdsbib.u-strasbg.fr/cgi-bin/cdsbib?1990RMxAA..21..381G" xr:uid="{00000000-0004-0000-0000-000022000000}"/>
    <hyperlink ref="AQ308" r:id="rId36" display="http://cdsbib.u-strasbg.fr/cgi-bin/cdsbib?1990RMxAA..21..381G" xr:uid="{00000000-0004-0000-0000-000023000000}"/>
    <hyperlink ref="AP3562" r:id="rId37" display="http://cdsbib.u-strasbg.fr/cgi-bin/cdsbib?1990RMxAA..21..381G" xr:uid="{00000000-0004-0000-0000-000024000000}"/>
    <hyperlink ref="AP3580" r:id="rId38" display="http://cdsbib.u-strasbg.fr/cgi-bin/cdsbib?1990RMxAA..21..381G" xr:uid="{00000000-0004-0000-0000-000025000000}"/>
    <hyperlink ref="AP3581" r:id="rId39" display="http://cdsbib.u-strasbg.fr/cgi-bin/cdsbib?1990RMxAA..21..381G" xr:uid="{00000000-0004-0000-0000-000026000000}"/>
    <hyperlink ref="AP3577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131" sqref="A131:D220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111</v>
      </c>
      <c r="I1" s="6" t="s">
        <v>112</v>
      </c>
      <c r="J1" s="7" t="s">
        <v>113</v>
      </c>
    </row>
    <row r="2" spans="1:16" x14ac:dyDescent="0.2">
      <c r="I2" s="8" t="s">
        <v>114</v>
      </c>
      <c r="J2" s="9" t="s">
        <v>115</v>
      </c>
    </row>
    <row r="3" spans="1:16" x14ac:dyDescent="0.2">
      <c r="A3" s="10" t="s">
        <v>116</v>
      </c>
      <c r="I3" s="8" t="s">
        <v>117</v>
      </c>
      <c r="J3" s="9" t="s">
        <v>118</v>
      </c>
    </row>
    <row r="4" spans="1:16" x14ac:dyDescent="0.2">
      <c r="I4" s="8" t="s">
        <v>119</v>
      </c>
      <c r="J4" s="9" t="s">
        <v>118</v>
      </c>
    </row>
    <row r="5" spans="1:16" ht="13.5" thickBot="1" x14ac:dyDescent="0.25">
      <c r="I5" s="11" t="s">
        <v>120</v>
      </c>
      <c r="J5" s="12" t="s">
        <v>121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IBVS 830 </v>
      </c>
      <c r="B11" s="4" t="str">
        <f t="shared" ref="B11:B74" si="1">IF(H11=INT(H11),"I","II")</f>
        <v>II</v>
      </c>
      <c r="C11" s="2">
        <f t="shared" ref="C11:C74" si="2">1*G11</f>
        <v>40612.862699999998</v>
      </c>
      <c r="D11" s="3" t="str">
        <f t="shared" ref="D11:D74" si="3">VLOOKUP(F11,I$1:J$5,2,FALSE)</f>
        <v>vis</v>
      </c>
      <c r="E11" s="13">
        <f>VLOOKUP(C11,Active!C$21:E$972,3,FALSE)</f>
        <v>58.501144891837427</v>
      </c>
      <c r="F11" s="4" t="s">
        <v>120</v>
      </c>
      <c r="G11" s="3" t="str">
        <f t="shared" ref="G11:G74" si="4">MID(I11,3,LEN(I11)-3)</f>
        <v>40612.8627</v>
      </c>
      <c r="H11" s="2">
        <f t="shared" ref="H11:H74" si="5">1*K11</f>
        <v>58.5</v>
      </c>
      <c r="I11" s="14" t="s">
        <v>274</v>
      </c>
      <c r="J11" s="15" t="s">
        <v>275</v>
      </c>
      <c r="K11" s="14">
        <v>58.5</v>
      </c>
      <c r="L11" s="14" t="s">
        <v>276</v>
      </c>
      <c r="M11" s="15" t="s">
        <v>264</v>
      </c>
      <c r="N11" s="15" t="s">
        <v>265</v>
      </c>
      <c r="O11" s="16" t="s">
        <v>277</v>
      </c>
      <c r="P11" s="17" t="s">
        <v>278</v>
      </c>
    </row>
    <row r="12" spans="1:16" ht="12.75" customHeight="1" thickBot="1" x14ac:dyDescent="0.25">
      <c r="A12" s="2" t="str">
        <f t="shared" si="0"/>
        <v>IBVS 445 </v>
      </c>
      <c r="B12" s="4" t="str">
        <f t="shared" si="1"/>
        <v>II</v>
      </c>
      <c r="C12" s="2">
        <f t="shared" si="2"/>
        <v>40676.587</v>
      </c>
      <c r="D12" s="3" t="str">
        <f t="shared" si="3"/>
        <v>vis</v>
      </c>
      <c r="E12" s="13">
        <f>VLOOKUP(C12,Active!C$21:E$972,3,FALSE)</f>
        <v>147.50075592889041</v>
      </c>
      <c r="F12" s="4" t="s">
        <v>120</v>
      </c>
      <c r="G12" s="3" t="str">
        <f t="shared" si="4"/>
        <v>40676.587</v>
      </c>
      <c r="H12" s="2">
        <f t="shared" si="5"/>
        <v>147.5</v>
      </c>
      <c r="I12" s="14" t="s">
        <v>279</v>
      </c>
      <c r="J12" s="15" t="s">
        <v>280</v>
      </c>
      <c r="K12" s="14">
        <v>147.5</v>
      </c>
      <c r="L12" s="14" t="s">
        <v>255</v>
      </c>
      <c r="M12" s="15" t="s">
        <v>264</v>
      </c>
      <c r="N12" s="15" t="s">
        <v>265</v>
      </c>
      <c r="O12" s="16" t="s">
        <v>277</v>
      </c>
      <c r="P12" s="17" t="s">
        <v>281</v>
      </c>
    </row>
    <row r="13" spans="1:16" ht="12.75" customHeight="1" thickBot="1" x14ac:dyDescent="0.25">
      <c r="A13" s="2" t="str">
        <f t="shared" si="0"/>
        <v> BBS 1 </v>
      </c>
      <c r="B13" s="4" t="str">
        <f t="shared" si="1"/>
        <v>II</v>
      </c>
      <c r="C13" s="2">
        <f t="shared" si="2"/>
        <v>41324.574999999997</v>
      </c>
      <c r="D13" s="3" t="str">
        <f t="shared" si="3"/>
        <v>vis</v>
      </c>
      <c r="E13" s="13">
        <f>VLOOKUP(C13,Active!C$21:E$972,3,FALSE)</f>
        <v>1052.503713304274</v>
      </c>
      <c r="F13" s="4" t="s">
        <v>120</v>
      </c>
      <c r="G13" s="3" t="str">
        <f t="shared" si="4"/>
        <v>41324.575</v>
      </c>
      <c r="H13" s="2">
        <f t="shared" si="5"/>
        <v>1052.5</v>
      </c>
      <c r="I13" s="14" t="s">
        <v>282</v>
      </c>
      <c r="J13" s="15" t="s">
        <v>283</v>
      </c>
      <c r="K13" s="14">
        <v>1052.5</v>
      </c>
      <c r="L13" s="14" t="s">
        <v>146</v>
      </c>
      <c r="M13" s="15" t="s">
        <v>164</v>
      </c>
      <c r="N13" s="15"/>
      <c r="O13" s="16" t="s">
        <v>284</v>
      </c>
      <c r="P13" s="16" t="s">
        <v>285</v>
      </c>
    </row>
    <row r="14" spans="1:16" ht="12.75" customHeight="1" thickBot="1" x14ac:dyDescent="0.25">
      <c r="A14" s="2" t="str">
        <f t="shared" si="0"/>
        <v> BBS 2 </v>
      </c>
      <c r="B14" s="4" t="str">
        <f t="shared" si="1"/>
        <v>II</v>
      </c>
      <c r="C14" s="2">
        <f t="shared" si="2"/>
        <v>41390.447999999997</v>
      </c>
      <c r="D14" s="3" t="str">
        <f t="shared" si="3"/>
        <v>vis</v>
      </c>
      <c r="E14" s="13">
        <f>VLOOKUP(C14,Active!C$21:E$972,3,FALSE)</f>
        <v>1144.5042747516904</v>
      </c>
      <c r="F14" s="4" t="s">
        <v>120</v>
      </c>
      <c r="G14" s="3" t="str">
        <f t="shared" si="4"/>
        <v>41390.448</v>
      </c>
      <c r="H14" s="2">
        <f t="shared" si="5"/>
        <v>1144.5</v>
      </c>
      <c r="I14" s="14" t="s">
        <v>286</v>
      </c>
      <c r="J14" s="15" t="s">
        <v>287</v>
      </c>
      <c r="K14" s="14">
        <v>1144.5</v>
      </c>
      <c r="L14" s="14" t="s">
        <v>146</v>
      </c>
      <c r="M14" s="15" t="s">
        <v>164</v>
      </c>
      <c r="N14" s="15"/>
      <c r="O14" s="16" t="s">
        <v>288</v>
      </c>
      <c r="P14" s="16" t="s">
        <v>289</v>
      </c>
    </row>
    <row r="15" spans="1:16" ht="12.75" customHeight="1" thickBot="1" x14ac:dyDescent="0.25">
      <c r="A15" s="2" t="str">
        <f t="shared" si="0"/>
        <v> BBS 2 </v>
      </c>
      <c r="B15" s="4" t="str">
        <f t="shared" si="1"/>
        <v>II</v>
      </c>
      <c r="C15" s="2">
        <f t="shared" si="2"/>
        <v>41393.315000000002</v>
      </c>
      <c r="D15" s="3" t="str">
        <f t="shared" si="3"/>
        <v>vis</v>
      </c>
      <c r="E15" s="13">
        <f>VLOOKUP(C15,Active!C$21:E$972,3,FALSE)</f>
        <v>1148.5084283452761</v>
      </c>
      <c r="F15" s="4" t="s">
        <v>120</v>
      </c>
      <c r="G15" s="3" t="str">
        <f t="shared" si="4"/>
        <v>41393.315</v>
      </c>
      <c r="H15" s="2">
        <f t="shared" si="5"/>
        <v>1148.5</v>
      </c>
      <c r="I15" s="14" t="s">
        <v>290</v>
      </c>
      <c r="J15" s="15" t="s">
        <v>291</v>
      </c>
      <c r="K15" s="14">
        <v>1148.5</v>
      </c>
      <c r="L15" s="14" t="s">
        <v>181</v>
      </c>
      <c r="M15" s="15" t="s">
        <v>164</v>
      </c>
      <c r="N15" s="15"/>
      <c r="O15" s="16" t="s">
        <v>284</v>
      </c>
      <c r="P15" s="16" t="s">
        <v>289</v>
      </c>
    </row>
    <row r="16" spans="1:16" ht="12.75" customHeight="1" thickBot="1" x14ac:dyDescent="0.25">
      <c r="A16" s="2" t="str">
        <f t="shared" si="0"/>
        <v> BBS 6 </v>
      </c>
      <c r="B16" s="4" t="str">
        <f t="shared" si="1"/>
        <v>II</v>
      </c>
      <c r="C16" s="2">
        <f t="shared" si="2"/>
        <v>41596.654999999999</v>
      </c>
      <c r="D16" s="3" t="str">
        <f t="shared" si="3"/>
        <v>vis</v>
      </c>
      <c r="E16" s="13">
        <f>VLOOKUP(C16,Active!C$21:E$972,3,FALSE)</f>
        <v>1432.5002636149229</v>
      </c>
      <c r="F16" s="4" t="s">
        <v>120</v>
      </c>
      <c r="G16" s="3" t="str">
        <f t="shared" si="4"/>
        <v>41596.655</v>
      </c>
      <c r="H16" s="2">
        <f t="shared" si="5"/>
        <v>1432.5</v>
      </c>
      <c r="I16" s="14" t="s">
        <v>292</v>
      </c>
      <c r="J16" s="15" t="s">
        <v>293</v>
      </c>
      <c r="K16" s="14">
        <v>1432.5</v>
      </c>
      <c r="L16" s="14" t="s">
        <v>294</v>
      </c>
      <c r="M16" s="15" t="s">
        <v>164</v>
      </c>
      <c r="N16" s="15"/>
      <c r="O16" s="16" t="s">
        <v>284</v>
      </c>
      <c r="P16" s="16" t="s">
        <v>295</v>
      </c>
    </row>
    <row r="17" spans="1:16" ht="12.75" customHeight="1" thickBot="1" x14ac:dyDescent="0.25">
      <c r="A17" s="2" t="str">
        <f t="shared" si="0"/>
        <v> BBS 6 </v>
      </c>
      <c r="B17" s="4" t="str">
        <f t="shared" si="1"/>
        <v>I</v>
      </c>
      <c r="C17" s="2">
        <f t="shared" si="2"/>
        <v>41605.673000000003</v>
      </c>
      <c r="D17" s="3" t="str">
        <f t="shared" si="3"/>
        <v>vis</v>
      </c>
      <c r="E17" s="13">
        <f>VLOOKUP(C17,Active!C$21:E$972,3,FALSE)</f>
        <v>1445.0951213431749</v>
      </c>
      <c r="F17" s="4" t="s">
        <v>120</v>
      </c>
      <c r="G17" s="3" t="str">
        <f t="shared" si="4"/>
        <v>41605.673</v>
      </c>
      <c r="H17" s="2">
        <f t="shared" si="5"/>
        <v>1445</v>
      </c>
      <c r="I17" s="14" t="s">
        <v>296</v>
      </c>
      <c r="J17" s="15" t="s">
        <v>297</v>
      </c>
      <c r="K17" s="14">
        <v>1445</v>
      </c>
      <c r="L17" s="14" t="s">
        <v>298</v>
      </c>
      <c r="M17" s="15" t="s">
        <v>164</v>
      </c>
      <c r="N17" s="15"/>
      <c r="O17" s="16" t="s">
        <v>284</v>
      </c>
      <c r="P17" s="16" t="s">
        <v>295</v>
      </c>
    </row>
    <row r="18" spans="1:16" ht="12.75" customHeight="1" thickBot="1" x14ac:dyDescent="0.25">
      <c r="A18" s="2" t="str">
        <f t="shared" si="0"/>
        <v> BBS 7 </v>
      </c>
      <c r="B18" s="4" t="str">
        <f t="shared" si="1"/>
        <v>II</v>
      </c>
      <c r="C18" s="2">
        <f t="shared" si="2"/>
        <v>41664.678999999996</v>
      </c>
      <c r="D18" s="3" t="str">
        <f t="shared" si="3"/>
        <v>vis</v>
      </c>
      <c r="E18" s="13">
        <f>VLOOKUP(C18,Active!C$21:E$972,3,FALSE)</f>
        <v>1527.5049877340443</v>
      </c>
      <c r="F18" s="4" t="s">
        <v>120</v>
      </c>
      <c r="G18" s="3" t="str">
        <f t="shared" si="4"/>
        <v>41664.679</v>
      </c>
      <c r="H18" s="2">
        <f t="shared" si="5"/>
        <v>1527.5</v>
      </c>
      <c r="I18" s="14" t="s">
        <v>299</v>
      </c>
      <c r="J18" s="15" t="s">
        <v>300</v>
      </c>
      <c r="K18" s="14">
        <v>1527.5</v>
      </c>
      <c r="L18" s="14" t="s">
        <v>301</v>
      </c>
      <c r="M18" s="15" t="s">
        <v>164</v>
      </c>
      <c r="N18" s="15"/>
      <c r="O18" s="16" t="s">
        <v>284</v>
      </c>
      <c r="P18" s="16" t="s">
        <v>302</v>
      </c>
    </row>
    <row r="19" spans="1:16" ht="12.75" customHeight="1" thickBot="1" x14ac:dyDescent="0.25">
      <c r="A19" s="2" t="str">
        <f t="shared" si="0"/>
        <v> BBS 7 </v>
      </c>
      <c r="B19" s="4" t="str">
        <f t="shared" si="1"/>
        <v>I</v>
      </c>
      <c r="C19" s="2">
        <f t="shared" si="2"/>
        <v>41709.423999999999</v>
      </c>
      <c r="D19" s="3" t="str">
        <f t="shared" si="3"/>
        <v>vis</v>
      </c>
      <c r="E19" s="13">
        <f>VLOOKUP(C19,Active!C$21:E$972,3,FALSE)</f>
        <v>1589.9974371741018</v>
      </c>
      <c r="F19" s="4" t="s">
        <v>120</v>
      </c>
      <c r="G19" s="3" t="str">
        <f t="shared" si="4"/>
        <v>41709.424</v>
      </c>
      <c r="H19" s="2">
        <f t="shared" si="5"/>
        <v>1590</v>
      </c>
      <c r="I19" s="14" t="s">
        <v>303</v>
      </c>
      <c r="J19" s="15" t="s">
        <v>304</v>
      </c>
      <c r="K19" s="14">
        <v>1590</v>
      </c>
      <c r="L19" s="14" t="s">
        <v>190</v>
      </c>
      <c r="M19" s="15" t="s">
        <v>164</v>
      </c>
      <c r="N19" s="15"/>
      <c r="O19" s="16" t="s">
        <v>284</v>
      </c>
      <c r="P19" s="16" t="s">
        <v>302</v>
      </c>
    </row>
    <row r="20" spans="1:16" ht="12.75" customHeight="1" thickBot="1" x14ac:dyDescent="0.25">
      <c r="A20" s="2" t="str">
        <f t="shared" si="0"/>
        <v> BBS 8 </v>
      </c>
      <c r="B20" s="4" t="str">
        <f t="shared" si="1"/>
        <v>I</v>
      </c>
      <c r="C20" s="2">
        <f t="shared" si="2"/>
        <v>41742.358999999997</v>
      </c>
      <c r="D20" s="3" t="str">
        <f t="shared" si="3"/>
        <v>vis</v>
      </c>
      <c r="E20" s="13">
        <f>VLOOKUP(C20,Active!C$21:E$972,3,FALSE)</f>
        <v>1635.9956229447587</v>
      </c>
      <c r="F20" s="4" t="s">
        <v>120</v>
      </c>
      <c r="G20" s="3" t="str">
        <f t="shared" si="4"/>
        <v>41742.359</v>
      </c>
      <c r="H20" s="2">
        <f t="shared" si="5"/>
        <v>1636</v>
      </c>
      <c r="I20" s="14" t="s">
        <v>305</v>
      </c>
      <c r="J20" s="15" t="s">
        <v>306</v>
      </c>
      <c r="K20" s="14">
        <v>1636</v>
      </c>
      <c r="L20" s="14" t="s">
        <v>122</v>
      </c>
      <c r="M20" s="15" t="s">
        <v>164</v>
      </c>
      <c r="N20" s="15"/>
      <c r="O20" s="16" t="s">
        <v>284</v>
      </c>
      <c r="P20" s="16" t="s">
        <v>307</v>
      </c>
    </row>
    <row r="21" spans="1:16" ht="12.75" customHeight="1" thickBot="1" x14ac:dyDescent="0.25">
      <c r="A21" s="2" t="str">
        <f t="shared" si="0"/>
        <v> BBS 8 </v>
      </c>
      <c r="B21" s="4" t="str">
        <f t="shared" si="1"/>
        <v>II</v>
      </c>
      <c r="C21" s="2">
        <f t="shared" si="2"/>
        <v>41751.321000000004</v>
      </c>
      <c r="D21" s="3" t="str">
        <f t="shared" si="3"/>
        <v>vis</v>
      </c>
      <c r="E21" s="13">
        <f>VLOOKUP(C21,Active!C$21:E$972,3,FALSE)</f>
        <v>1648.5122690925334</v>
      </c>
      <c r="F21" s="4" t="s">
        <v>120</v>
      </c>
      <c r="G21" s="3" t="str">
        <f t="shared" si="4"/>
        <v>41751.321</v>
      </c>
      <c r="H21" s="2">
        <f t="shared" si="5"/>
        <v>1648.5</v>
      </c>
      <c r="I21" s="14" t="s">
        <v>308</v>
      </c>
      <c r="J21" s="15" t="s">
        <v>309</v>
      </c>
      <c r="K21" s="14">
        <v>1648.5</v>
      </c>
      <c r="L21" s="14" t="s">
        <v>163</v>
      </c>
      <c r="M21" s="15" t="s">
        <v>164</v>
      </c>
      <c r="N21" s="15"/>
      <c r="O21" s="16" t="s">
        <v>284</v>
      </c>
      <c r="P21" s="16" t="s">
        <v>307</v>
      </c>
    </row>
    <row r="22" spans="1:16" ht="12.75" customHeight="1" thickBot="1" x14ac:dyDescent="0.25">
      <c r="A22" s="2" t="str">
        <f t="shared" si="0"/>
        <v> BBS 13 </v>
      </c>
      <c r="B22" s="4" t="str">
        <f t="shared" si="1"/>
        <v>I</v>
      </c>
      <c r="C22" s="2">
        <f t="shared" si="2"/>
        <v>42059.546000000002</v>
      </c>
      <c r="D22" s="3" t="str">
        <f t="shared" si="3"/>
        <v>vis</v>
      </c>
      <c r="E22" s="13">
        <f>VLOOKUP(C22,Active!C$21:E$972,3,FALSE)</f>
        <v>2078.9902046978646</v>
      </c>
      <c r="F22" s="4" t="s">
        <v>120</v>
      </c>
      <c r="G22" s="3" t="str">
        <f t="shared" si="4"/>
        <v>42059.546</v>
      </c>
      <c r="H22" s="2">
        <f t="shared" si="5"/>
        <v>2079</v>
      </c>
      <c r="I22" s="14" t="s">
        <v>310</v>
      </c>
      <c r="J22" s="15" t="s">
        <v>311</v>
      </c>
      <c r="K22" s="14">
        <v>2079</v>
      </c>
      <c r="L22" s="14" t="s">
        <v>312</v>
      </c>
      <c r="M22" s="15" t="s">
        <v>164</v>
      </c>
      <c r="N22" s="15"/>
      <c r="O22" s="16" t="s">
        <v>284</v>
      </c>
      <c r="P22" s="16" t="s">
        <v>313</v>
      </c>
    </row>
    <row r="23" spans="1:16" ht="12.75" customHeight="1" thickBot="1" x14ac:dyDescent="0.25">
      <c r="A23" s="2" t="str">
        <f t="shared" si="0"/>
        <v> BBS 15 </v>
      </c>
      <c r="B23" s="4" t="str">
        <f t="shared" si="1"/>
        <v>I</v>
      </c>
      <c r="C23" s="2">
        <f t="shared" si="2"/>
        <v>42158.349000000002</v>
      </c>
      <c r="D23" s="3" t="str">
        <f t="shared" si="3"/>
        <v>vis</v>
      </c>
      <c r="E23" s="13">
        <f>VLOOKUP(C23,Active!C$21:E$972,3,FALSE)</f>
        <v>2216.9819687391127</v>
      </c>
      <c r="F23" s="4" t="s">
        <v>120</v>
      </c>
      <c r="G23" s="3" t="str">
        <f t="shared" si="4"/>
        <v>42158.349</v>
      </c>
      <c r="H23" s="2">
        <f t="shared" si="5"/>
        <v>2217</v>
      </c>
      <c r="I23" s="14" t="s">
        <v>314</v>
      </c>
      <c r="J23" s="15" t="s">
        <v>315</v>
      </c>
      <c r="K23" s="14">
        <v>2217</v>
      </c>
      <c r="L23" s="14" t="s">
        <v>316</v>
      </c>
      <c r="M23" s="15" t="s">
        <v>164</v>
      </c>
      <c r="N23" s="15"/>
      <c r="O23" s="16" t="s">
        <v>288</v>
      </c>
      <c r="P23" s="16" t="s">
        <v>317</v>
      </c>
    </row>
    <row r="24" spans="1:16" ht="12.75" customHeight="1" thickBot="1" x14ac:dyDescent="0.25">
      <c r="A24" s="2" t="str">
        <f t="shared" si="0"/>
        <v> BBS 15 </v>
      </c>
      <c r="B24" s="4" t="str">
        <f t="shared" si="1"/>
        <v>I</v>
      </c>
      <c r="C24" s="2">
        <f t="shared" si="2"/>
        <v>42158.358999999997</v>
      </c>
      <c r="D24" s="3" t="str">
        <f t="shared" si="3"/>
        <v>vis</v>
      </c>
      <c r="E24" s="13">
        <f>VLOOKUP(C24,Active!C$21:E$972,3,FALSE)</f>
        <v>2216.9959350927629</v>
      </c>
      <c r="F24" s="4" t="s">
        <v>120</v>
      </c>
      <c r="G24" s="3" t="str">
        <f t="shared" si="4"/>
        <v>42158.359</v>
      </c>
      <c r="H24" s="2">
        <f t="shared" si="5"/>
        <v>2217</v>
      </c>
      <c r="I24" s="14" t="s">
        <v>318</v>
      </c>
      <c r="J24" s="15" t="s">
        <v>319</v>
      </c>
      <c r="K24" s="14">
        <v>2217</v>
      </c>
      <c r="L24" s="14" t="s">
        <v>122</v>
      </c>
      <c r="M24" s="15" t="s">
        <v>164</v>
      </c>
      <c r="N24" s="15"/>
      <c r="O24" s="16" t="s">
        <v>284</v>
      </c>
      <c r="P24" s="16" t="s">
        <v>317</v>
      </c>
    </row>
    <row r="25" spans="1:16" ht="12.75" customHeight="1" thickBot="1" x14ac:dyDescent="0.25">
      <c r="A25" s="2" t="str">
        <f t="shared" si="0"/>
        <v> BBS 18 </v>
      </c>
      <c r="B25" s="4" t="str">
        <f t="shared" si="1"/>
        <v>II</v>
      </c>
      <c r="C25" s="2">
        <f t="shared" si="2"/>
        <v>42375.667999999998</v>
      </c>
      <c r="D25" s="3" t="str">
        <f t="shared" si="3"/>
        <v>vis</v>
      </c>
      <c r="E25" s="13">
        <f>VLOOKUP(C25,Active!C$21:E$972,3,FALSE)</f>
        <v>2520.4973697864439</v>
      </c>
      <c r="F25" s="4" t="s">
        <v>120</v>
      </c>
      <c r="G25" s="3" t="str">
        <f t="shared" si="4"/>
        <v>42375.668</v>
      </c>
      <c r="H25" s="2">
        <f t="shared" si="5"/>
        <v>2520.5</v>
      </c>
      <c r="I25" s="14" t="s">
        <v>320</v>
      </c>
      <c r="J25" s="15" t="s">
        <v>321</v>
      </c>
      <c r="K25" s="14">
        <v>2520.5</v>
      </c>
      <c r="L25" s="14" t="s">
        <v>190</v>
      </c>
      <c r="M25" s="15" t="s">
        <v>164</v>
      </c>
      <c r="N25" s="15"/>
      <c r="O25" s="16" t="s">
        <v>284</v>
      </c>
      <c r="P25" s="16" t="s">
        <v>322</v>
      </c>
    </row>
    <row r="26" spans="1:16" ht="12.75" customHeight="1" thickBot="1" x14ac:dyDescent="0.25">
      <c r="A26" s="2" t="str">
        <f t="shared" si="0"/>
        <v> BBS 19 </v>
      </c>
      <c r="B26" s="4" t="str">
        <f t="shared" si="1"/>
        <v>II</v>
      </c>
      <c r="C26" s="2">
        <f t="shared" si="2"/>
        <v>42390.684000000001</v>
      </c>
      <c r="D26" s="3" t="str">
        <f t="shared" si="3"/>
        <v>vis</v>
      </c>
      <c r="E26" s="13">
        <f>VLOOKUP(C26,Active!C$21:E$972,3,FALSE)</f>
        <v>2541.4692464384061</v>
      </c>
      <c r="F26" s="4" t="str">
        <f>LEFT(M26,1)</f>
        <v>V</v>
      </c>
      <c r="G26" s="3" t="str">
        <f t="shared" si="4"/>
        <v>42390.684</v>
      </c>
      <c r="H26" s="2">
        <f t="shared" si="5"/>
        <v>2541.5</v>
      </c>
      <c r="I26" s="14" t="s">
        <v>323</v>
      </c>
      <c r="J26" s="15" t="s">
        <v>324</v>
      </c>
      <c r="K26" s="14">
        <v>2541.5</v>
      </c>
      <c r="L26" s="14" t="s">
        <v>325</v>
      </c>
      <c r="M26" s="15" t="s">
        <v>164</v>
      </c>
      <c r="N26" s="15"/>
      <c r="O26" s="16" t="s">
        <v>284</v>
      </c>
      <c r="P26" s="16" t="s">
        <v>326</v>
      </c>
    </row>
    <row r="27" spans="1:16" ht="12.75" customHeight="1" thickBot="1" x14ac:dyDescent="0.25">
      <c r="A27" s="2" t="str">
        <f t="shared" si="0"/>
        <v> BBS 19 </v>
      </c>
      <c r="B27" s="4" t="str">
        <f t="shared" si="1"/>
        <v>I</v>
      </c>
      <c r="C27" s="2">
        <f t="shared" si="2"/>
        <v>42402.521999999997</v>
      </c>
      <c r="D27" s="3" t="str">
        <f t="shared" si="3"/>
        <v>vis</v>
      </c>
      <c r="E27" s="13">
        <f>VLOOKUP(C27,Active!C$21:E$972,3,FALSE)</f>
        <v>2558.0026158980354</v>
      </c>
      <c r="F27" s="4" t="str">
        <f>LEFT(M27,1)</f>
        <v>V</v>
      </c>
      <c r="G27" s="3" t="str">
        <f t="shared" si="4"/>
        <v>42402.522</v>
      </c>
      <c r="H27" s="2">
        <f t="shared" si="5"/>
        <v>2558</v>
      </c>
      <c r="I27" s="14" t="s">
        <v>327</v>
      </c>
      <c r="J27" s="15" t="s">
        <v>328</v>
      </c>
      <c r="K27" s="14">
        <v>2558</v>
      </c>
      <c r="L27" s="14" t="s">
        <v>246</v>
      </c>
      <c r="M27" s="15" t="s">
        <v>164</v>
      </c>
      <c r="N27" s="15"/>
      <c r="O27" s="16" t="s">
        <v>284</v>
      </c>
      <c r="P27" s="16" t="s">
        <v>326</v>
      </c>
    </row>
    <row r="28" spans="1:16" ht="12.75" customHeight="1" thickBot="1" x14ac:dyDescent="0.25">
      <c r="A28" s="2" t="str">
        <f t="shared" si="0"/>
        <v> BBS 21 </v>
      </c>
      <c r="B28" s="4" t="str">
        <f t="shared" si="1"/>
        <v>I</v>
      </c>
      <c r="C28" s="2">
        <f t="shared" si="2"/>
        <v>42445.487000000001</v>
      </c>
      <c r="D28" s="3" t="str">
        <f t="shared" si="3"/>
        <v>vis</v>
      </c>
      <c r="E28" s="13">
        <f>VLOOKUP(C28,Active!C$21:E$972,3,FALSE)</f>
        <v>2618.009054387077</v>
      </c>
      <c r="F28" s="4" t="str">
        <f>LEFT(M28,1)</f>
        <v>V</v>
      </c>
      <c r="G28" s="3" t="str">
        <f t="shared" si="4"/>
        <v>42445.487</v>
      </c>
      <c r="H28" s="2">
        <f t="shared" si="5"/>
        <v>2618</v>
      </c>
      <c r="I28" s="14" t="s">
        <v>329</v>
      </c>
      <c r="J28" s="15" t="s">
        <v>330</v>
      </c>
      <c r="K28" s="14">
        <v>2618</v>
      </c>
      <c r="L28" s="14" t="s">
        <v>181</v>
      </c>
      <c r="M28" s="15" t="s">
        <v>164</v>
      </c>
      <c r="N28" s="15"/>
      <c r="O28" s="16" t="s">
        <v>284</v>
      </c>
      <c r="P28" s="16" t="s">
        <v>331</v>
      </c>
    </row>
    <row r="29" spans="1:16" ht="12.75" customHeight="1" thickBot="1" x14ac:dyDescent="0.25">
      <c r="A29" s="2" t="str">
        <f t="shared" si="0"/>
        <v> BBS 21 </v>
      </c>
      <c r="B29" s="4" t="str">
        <f t="shared" si="1"/>
        <v>II</v>
      </c>
      <c r="C29" s="2">
        <f t="shared" si="2"/>
        <v>42446.555</v>
      </c>
      <c r="D29" s="3" t="str">
        <f t="shared" si="3"/>
        <v>vis</v>
      </c>
      <c r="E29" s="13">
        <f>VLOOKUP(C29,Active!C$21:E$972,3,FALSE)</f>
        <v>2619.5006609576867</v>
      </c>
      <c r="F29" s="4" t="str">
        <f>LEFT(M29,1)</f>
        <v>V</v>
      </c>
      <c r="G29" s="3" t="str">
        <f t="shared" si="4"/>
        <v>42446.555</v>
      </c>
      <c r="H29" s="2">
        <f t="shared" si="5"/>
        <v>2619.5</v>
      </c>
      <c r="I29" s="14" t="s">
        <v>332</v>
      </c>
      <c r="J29" s="15" t="s">
        <v>333</v>
      </c>
      <c r="K29" s="14">
        <v>2619.5</v>
      </c>
      <c r="L29" s="14" t="s">
        <v>294</v>
      </c>
      <c r="M29" s="15" t="s">
        <v>164</v>
      </c>
      <c r="N29" s="15"/>
      <c r="O29" s="16" t="s">
        <v>284</v>
      </c>
      <c r="P29" s="16" t="s">
        <v>331</v>
      </c>
    </row>
    <row r="30" spans="1:16" ht="12.75" customHeight="1" thickBot="1" x14ac:dyDescent="0.25">
      <c r="A30" s="2" t="str">
        <f t="shared" si="0"/>
        <v> BBS 21 </v>
      </c>
      <c r="B30" s="4" t="str">
        <f t="shared" si="1"/>
        <v>I</v>
      </c>
      <c r="C30" s="2">
        <f t="shared" si="2"/>
        <v>42448.35</v>
      </c>
      <c r="D30" s="3" t="str">
        <f t="shared" si="3"/>
        <v>vis</v>
      </c>
      <c r="E30" s="13">
        <f>VLOOKUP(C30,Active!C$21:E$972,3,FALSE)</f>
        <v>2622.0076214391884</v>
      </c>
      <c r="F30" s="4" t="str">
        <f>LEFT(M30,1)</f>
        <v>V</v>
      </c>
      <c r="G30" s="3" t="str">
        <f t="shared" si="4"/>
        <v>42448.350</v>
      </c>
      <c r="H30" s="2">
        <f t="shared" si="5"/>
        <v>2622</v>
      </c>
      <c r="I30" s="14" t="s">
        <v>334</v>
      </c>
      <c r="J30" s="15" t="s">
        <v>335</v>
      </c>
      <c r="K30" s="14">
        <v>2622</v>
      </c>
      <c r="L30" s="14" t="s">
        <v>149</v>
      </c>
      <c r="M30" s="15" t="s">
        <v>164</v>
      </c>
      <c r="N30" s="15"/>
      <c r="O30" s="16" t="s">
        <v>336</v>
      </c>
      <c r="P30" s="16" t="s">
        <v>331</v>
      </c>
    </row>
    <row r="31" spans="1:16" ht="12.75" customHeight="1" thickBot="1" x14ac:dyDescent="0.25">
      <c r="A31" s="2" t="str">
        <f t="shared" si="0"/>
        <v> BBS 21 </v>
      </c>
      <c r="B31" s="4" t="str">
        <f t="shared" si="1"/>
        <v>I</v>
      </c>
      <c r="C31" s="2">
        <f t="shared" si="2"/>
        <v>42453.366999999998</v>
      </c>
      <c r="D31" s="3" t="str">
        <f t="shared" si="3"/>
        <v>vis</v>
      </c>
      <c r="E31" s="13">
        <f>VLOOKUP(C31,Active!C$21:E$972,3,FALSE)</f>
        <v>2629.0145410691075</v>
      </c>
      <c r="F31" s="4" t="s">
        <v>120</v>
      </c>
      <c r="G31" s="3" t="str">
        <f t="shared" si="4"/>
        <v>42453.367</v>
      </c>
      <c r="H31" s="2">
        <f t="shared" si="5"/>
        <v>2629</v>
      </c>
      <c r="I31" s="14" t="s">
        <v>337</v>
      </c>
      <c r="J31" s="15" t="s">
        <v>338</v>
      </c>
      <c r="K31" s="14">
        <v>2629</v>
      </c>
      <c r="L31" s="14" t="s">
        <v>193</v>
      </c>
      <c r="M31" s="15" t="s">
        <v>164</v>
      </c>
      <c r="N31" s="15"/>
      <c r="O31" s="16" t="s">
        <v>336</v>
      </c>
      <c r="P31" s="16" t="s">
        <v>331</v>
      </c>
    </row>
    <row r="32" spans="1:16" ht="12.75" customHeight="1" thickBot="1" x14ac:dyDescent="0.25">
      <c r="A32" s="2" t="str">
        <f t="shared" si="0"/>
        <v> BBS 21 </v>
      </c>
      <c r="B32" s="4" t="str">
        <f t="shared" si="1"/>
        <v>I</v>
      </c>
      <c r="C32" s="2">
        <f t="shared" si="2"/>
        <v>42458.375999999997</v>
      </c>
      <c r="D32" s="3" t="str">
        <f t="shared" si="3"/>
        <v>vis</v>
      </c>
      <c r="E32" s="13">
        <f>VLOOKUP(C32,Active!C$21:E$972,3,FALSE)</f>
        <v>2636.0102876160986</v>
      </c>
      <c r="F32" s="4" t="s">
        <v>120</v>
      </c>
      <c r="G32" s="3" t="str">
        <f t="shared" si="4"/>
        <v>42458.376</v>
      </c>
      <c r="H32" s="2">
        <f t="shared" si="5"/>
        <v>2636</v>
      </c>
      <c r="I32" s="14" t="s">
        <v>339</v>
      </c>
      <c r="J32" s="15" t="s">
        <v>340</v>
      </c>
      <c r="K32" s="14">
        <v>2636</v>
      </c>
      <c r="L32" s="14" t="s">
        <v>243</v>
      </c>
      <c r="M32" s="15" t="s">
        <v>164</v>
      </c>
      <c r="N32" s="15"/>
      <c r="O32" s="16" t="s">
        <v>336</v>
      </c>
      <c r="P32" s="16" t="s">
        <v>331</v>
      </c>
    </row>
    <row r="33" spans="1:16" ht="12.75" customHeight="1" thickBot="1" x14ac:dyDescent="0.25">
      <c r="A33" s="2" t="str">
        <f t="shared" si="0"/>
        <v> BBS 21 </v>
      </c>
      <c r="B33" s="4" t="str">
        <f t="shared" si="1"/>
        <v>II</v>
      </c>
      <c r="C33" s="2">
        <f t="shared" si="2"/>
        <v>42472.33</v>
      </c>
      <c r="D33" s="3" t="str">
        <f t="shared" si="3"/>
        <v>vis</v>
      </c>
      <c r="E33" s="13">
        <f>VLOOKUP(C33,Active!C$21:E$972,3,FALSE)</f>
        <v>2655.4989375096475</v>
      </c>
      <c r="F33" s="4" t="s">
        <v>120</v>
      </c>
      <c r="G33" s="3" t="str">
        <f t="shared" si="4"/>
        <v>42472.330</v>
      </c>
      <c r="H33" s="2">
        <f t="shared" si="5"/>
        <v>2655.5</v>
      </c>
      <c r="I33" s="14" t="s">
        <v>341</v>
      </c>
      <c r="J33" s="15" t="s">
        <v>342</v>
      </c>
      <c r="K33" s="14">
        <v>2655.5</v>
      </c>
      <c r="L33" s="14" t="s">
        <v>240</v>
      </c>
      <c r="M33" s="15" t="s">
        <v>164</v>
      </c>
      <c r="N33" s="15"/>
      <c r="O33" s="16" t="s">
        <v>336</v>
      </c>
      <c r="P33" s="16" t="s">
        <v>331</v>
      </c>
    </row>
    <row r="34" spans="1:16" ht="12.75" customHeight="1" thickBot="1" x14ac:dyDescent="0.25">
      <c r="A34" s="2" t="str">
        <f t="shared" si="0"/>
        <v> BBS 21 </v>
      </c>
      <c r="B34" s="4" t="str">
        <f t="shared" si="1"/>
        <v>I</v>
      </c>
      <c r="C34" s="2">
        <f t="shared" si="2"/>
        <v>42501.326000000001</v>
      </c>
      <c r="D34" s="3" t="str">
        <f t="shared" si="3"/>
        <v>vis</v>
      </c>
      <c r="E34" s="13">
        <f>VLOOKUP(C34,Active!C$21:E$972,3,FALSE)</f>
        <v>2695.9957765746549</v>
      </c>
      <c r="F34" s="4" t="s">
        <v>120</v>
      </c>
      <c r="G34" s="3" t="str">
        <f t="shared" si="4"/>
        <v>42501.326</v>
      </c>
      <c r="H34" s="2">
        <f t="shared" si="5"/>
        <v>2696</v>
      </c>
      <c r="I34" s="14" t="s">
        <v>343</v>
      </c>
      <c r="J34" s="15" t="s">
        <v>344</v>
      </c>
      <c r="K34" s="14">
        <v>2696</v>
      </c>
      <c r="L34" s="14" t="s">
        <v>122</v>
      </c>
      <c r="M34" s="15" t="s">
        <v>164</v>
      </c>
      <c r="N34" s="15"/>
      <c r="O34" s="16" t="s">
        <v>336</v>
      </c>
      <c r="P34" s="16" t="s">
        <v>331</v>
      </c>
    </row>
    <row r="35" spans="1:16" ht="12.75" customHeight="1" thickBot="1" x14ac:dyDescent="0.25">
      <c r="A35" s="2" t="str">
        <f t="shared" si="0"/>
        <v> BBS 21 </v>
      </c>
      <c r="B35" s="4" t="str">
        <f t="shared" si="1"/>
        <v>II</v>
      </c>
      <c r="C35" s="2">
        <f t="shared" si="2"/>
        <v>42502.400000000001</v>
      </c>
      <c r="D35" s="3" t="str">
        <f t="shared" si="3"/>
        <v>vis</v>
      </c>
      <c r="E35" s="13">
        <f>VLOOKUP(C35,Active!C$21:E$972,3,FALSE)</f>
        <v>2697.4957629574606</v>
      </c>
      <c r="F35" s="4" t="s">
        <v>120</v>
      </c>
      <c r="G35" s="3" t="str">
        <f t="shared" si="4"/>
        <v>42502.400</v>
      </c>
      <c r="H35" s="2">
        <f t="shared" si="5"/>
        <v>2697.5</v>
      </c>
      <c r="I35" s="14" t="s">
        <v>345</v>
      </c>
      <c r="J35" s="15" t="s">
        <v>346</v>
      </c>
      <c r="K35" s="14">
        <v>2697.5</v>
      </c>
      <c r="L35" s="14" t="s">
        <v>122</v>
      </c>
      <c r="M35" s="15" t="s">
        <v>164</v>
      </c>
      <c r="N35" s="15"/>
      <c r="O35" s="16" t="s">
        <v>284</v>
      </c>
      <c r="P35" s="16" t="s">
        <v>331</v>
      </c>
    </row>
    <row r="36" spans="1:16" ht="12.75" customHeight="1" thickBot="1" x14ac:dyDescent="0.25">
      <c r="A36" s="2" t="str">
        <f t="shared" si="0"/>
        <v> BBS 21 </v>
      </c>
      <c r="B36" s="4" t="str">
        <f t="shared" si="1"/>
        <v>II</v>
      </c>
      <c r="C36" s="2">
        <f t="shared" si="2"/>
        <v>42502.409</v>
      </c>
      <c r="D36" s="3" t="str">
        <f t="shared" si="3"/>
        <v>vis</v>
      </c>
      <c r="E36" s="13">
        <f>VLOOKUP(C36,Active!C$21:E$972,3,FALSE)</f>
        <v>2697.5083326757499</v>
      </c>
      <c r="F36" s="4" t="s">
        <v>120</v>
      </c>
      <c r="G36" s="3" t="str">
        <f t="shared" si="4"/>
        <v>42502.409</v>
      </c>
      <c r="H36" s="2">
        <f t="shared" si="5"/>
        <v>2697.5</v>
      </c>
      <c r="I36" s="14" t="s">
        <v>347</v>
      </c>
      <c r="J36" s="15" t="s">
        <v>348</v>
      </c>
      <c r="K36" s="14">
        <v>2697.5</v>
      </c>
      <c r="L36" s="14" t="s">
        <v>181</v>
      </c>
      <c r="M36" s="15" t="s">
        <v>164</v>
      </c>
      <c r="N36" s="15"/>
      <c r="O36" s="16" t="s">
        <v>336</v>
      </c>
      <c r="P36" s="16" t="s">
        <v>331</v>
      </c>
    </row>
    <row r="37" spans="1:16" ht="12.75" customHeight="1" thickBot="1" x14ac:dyDescent="0.25">
      <c r="A37" s="2" t="str">
        <f t="shared" si="0"/>
        <v> BBS 22 </v>
      </c>
      <c r="B37" s="4" t="str">
        <f t="shared" si="1"/>
        <v>I</v>
      </c>
      <c r="C37" s="2">
        <f t="shared" si="2"/>
        <v>42521.372000000003</v>
      </c>
      <c r="D37" s="3" t="str">
        <f t="shared" si="3"/>
        <v>vis</v>
      </c>
      <c r="E37" s="13">
        <f>VLOOKUP(C37,Active!C$21:E$972,3,FALSE)</f>
        <v>2723.9927291162894</v>
      </c>
      <c r="F37" s="4" t="s">
        <v>120</v>
      </c>
      <c r="G37" s="3" t="str">
        <f t="shared" si="4"/>
        <v>42521.372</v>
      </c>
      <c r="H37" s="2">
        <f t="shared" si="5"/>
        <v>2724</v>
      </c>
      <c r="I37" s="14" t="s">
        <v>349</v>
      </c>
      <c r="J37" s="15" t="s">
        <v>350</v>
      </c>
      <c r="K37" s="14">
        <v>2724</v>
      </c>
      <c r="L37" s="14" t="s">
        <v>213</v>
      </c>
      <c r="M37" s="15" t="s">
        <v>164</v>
      </c>
      <c r="N37" s="15"/>
      <c r="O37" s="16" t="s">
        <v>284</v>
      </c>
      <c r="P37" s="16" t="s">
        <v>351</v>
      </c>
    </row>
    <row r="38" spans="1:16" ht="12.75" customHeight="1" thickBot="1" x14ac:dyDescent="0.25">
      <c r="A38" s="2" t="str">
        <f t="shared" si="0"/>
        <v> BBS 22 </v>
      </c>
      <c r="B38" s="4" t="str">
        <f t="shared" si="1"/>
        <v>II</v>
      </c>
      <c r="C38" s="2">
        <f t="shared" si="2"/>
        <v>42530.332000000002</v>
      </c>
      <c r="D38" s="3" t="str">
        <f t="shared" si="3"/>
        <v>vis</v>
      </c>
      <c r="E38" s="13">
        <f>VLOOKUP(C38,Active!C$21:E$972,3,FALSE)</f>
        <v>2736.5065819933225</v>
      </c>
      <c r="F38" s="4" t="s">
        <v>120</v>
      </c>
      <c r="G38" s="3" t="str">
        <f t="shared" si="4"/>
        <v>42530.332</v>
      </c>
      <c r="H38" s="2">
        <f t="shared" si="5"/>
        <v>2736.5</v>
      </c>
      <c r="I38" s="14" t="s">
        <v>352</v>
      </c>
      <c r="J38" s="15" t="s">
        <v>353</v>
      </c>
      <c r="K38" s="14">
        <v>2736.5</v>
      </c>
      <c r="L38" s="14" t="s">
        <v>149</v>
      </c>
      <c r="M38" s="15" t="s">
        <v>164</v>
      </c>
      <c r="N38" s="15"/>
      <c r="O38" s="16" t="s">
        <v>336</v>
      </c>
      <c r="P38" s="16" t="s">
        <v>351</v>
      </c>
    </row>
    <row r="39" spans="1:16" ht="12.75" customHeight="1" thickBot="1" x14ac:dyDescent="0.25">
      <c r="A39" s="2" t="str">
        <f t="shared" si="0"/>
        <v> BBS 22 </v>
      </c>
      <c r="B39" s="4" t="str">
        <f t="shared" si="1"/>
        <v>II</v>
      </c>
      <c r="C39" s="2">
        <f t="shared" si="2"/>
        <v>42540.356</v>
      </c>
      <c r="D39" s="3" t="str">
        <f t="shared" si="3"/>
        <v>vis</v>
      </c>
      <c r="E39" s="13">
        <f>VLOOKUP(C39,Active!C$21:E$972,3,FALSE)</f>
        <v>2750.5064548995006</v>
      </c>
      <c r="F39" s="4" t="s">
        <v>120</v>
      </c>
      <c r="G39" s="3" t="str">
        <f t="shared" si="4"/>
        <v>42540.356</v>
      </c>
      <c r="H39" s="2">
        <f t="shared" si="5"/>
        <v>2750.5</v>
      </c>
      <c r="I39" s="14" t="s">
        <v>354</v>
      </c>
      <c r="J39" s="15" t="s">
        <v>355</v>
      </c>
      <c r="K39" s="14">
        <v>2750.5</v>
      </c>
      <c r="L39" s="14" t="s">
        <v>149</v>
      </c>
      <c r="M39" s="15" t="s">
        <v>164</v>
      </c>
      <c r="N39" s="15"/>
      <c r="O39" s="16" t="s">
        <v>336</v>
      </c>
      <c r="P39" s="16" t="s">
        <v>351</v>
      </c>
    </row>
    <row r="40" spans="1:16" ht="12.75" customHeight="1" thickBot="1" x14ac:dyDescent="0.25">
      <c r="A40" s="2" t="str">
        <f t="shared" si="0"/>
        <v> BBS 26 </v>
      </c>
      <c r="B40" s="4" t="str">
        <f t="shared" si="1"/>
        <v>I</v>
      </c>
      <c r="C40" s="2">
        <f t="shared" si="2"/>
        <v>42806.362000000001</v>
      </c>
      <c r="D40" s="3" t="str">
        <f t="shared" si="3"/>
        <v>vis</v>
      </c>
      <c r="E40" s="13">
        <f>VLOOKUP(C40,Active!C$21:E$972,3,FALSE)</f>
        <v>3122.0198419986418</v>
      </c>
      <c r="F40" s="4" t="s">
        <v>120</v>
      </c>
      <c r="G40" s="3" t="str">
        <f t="shared" si="4"/>
        <v>42806.362</v>
      </c>
      <c r="H40" s="2">
        <f t="shared" si="5"/>
        <v>3122</v>
      </c>
      <c r="I40" s="14" t="s">
        <v>356</v>
      </c>
      <c r="J40" s="15" t="s">
        <v>357</v>
      </c>
      <c r="K40" s="14">
        <v>3122</v>
      </c>
      <c r="L40" s="14" t="s">
        <v>358</v>
      </c>
      <c r="M40" s="15" t="s">
        <v>164</v>
      </c>
      <c r="N40" s="15"/>
      <c r="O40" s="16" t="s">
        <v>336</v>
      </c>
      <c r="P40" s="16" t="s">
        <v>359</v>
      </c>
    </row>
    <row r="41" spans="1:16" ht="12.75" customHeight="1" thickBot="1" x14ac:dyDescent="0.25">
      <c r="A41" s="2" t="str">
        <f t="shared" si="0"/>
        <v> BBS 26 </v>
      </c>
      <c r="B41" s="4" t="str">
        <f t="shared" si="1"/>
        <v>II</v>
      </c>
      <c r="C41" s="2">
        <f t="shared" si="2"/>
        <v>42812.432000000001</v>
      </c>
      <c r="D41" s="3" t="str">
        <f t="shared" si="3"/>
        <v>vis</v>
      </c>
      <c r="E41" s="13">
        <f>VLOOKUP(C41,Active!C$21:E$972,3,FALSE)</f>
        <v>3130.4974186686854</v>
      </c>
      <c r="F41" s="4" t="s">
        <v>120</v>
      </c>
      <c r="G41" s="3" t="str">
        <f t="shared" si="4"/>
        <v>42812.432</v>
      </c>
      <c r="H41" s="2">
        <f t="shared" si="5"/>
        <v>3130.5</v>
      </c>
      <c r="I41" s="14" t="s">
        <v>360</v>
      </c>
      <c r="J41" s="15" t="s">
        <v>361</v>
      </c>
      <c r="K41" s="14">
        <v>3130.5</v>
      </c>
      <c r="L41" s="14" t="s">
        <v>190</v>
      </c>
      <c r="M41" s="15" t="s">
        <v>164</v>
      </c>
      <c r="N41" s="15"/>
      <c r="O41" s="16" t="s">
        <v>284</v>
      </c>
      <c r="P41" s="16" t="s">
        <v>359</v>
      </c>
    </row>
    <row r="42" spans="1:16" ht="12.75" customHeight="1" thickBot="1" x14ac:dyDescent="0.25">
      <c r="A42" s="2" t="str">
        <f t="shared" si="0"/>
        <v> BBS 26 </v>
      </c>
      <c r="B42" s="4" t="str">
        <f t="shared" si="1"/>
        <v>II</v>
      </c>
      <c r="C42" s="2">
        <f t="shared" si="2"/>
        <v>42827.472000000002</v>
      </c>
      <c r="D42" s="3" t="str">
        <f t="shared" si="3"/>
        <v>vis</v>
      </c>
      <c r="E42" s="13">
        <f>VLOOKUP(C42,Active!C$21:E$972,3,FALSE)</f>
        <v>3151.5028145694223</v>
      </c>
      <c r="F42" s="4" t="s">
        <v>120</v>
      </c>
      <c r="G42" s="3" t="str">
        <f t="shared" si="4"/>
        <v>42827.472</v>
      </c>
      <c r="H42" s="2">
        <f t="shared" si="5"/>
        <v>3151.5</v>
      </c>
      <c r="I42" s="14" t="s">
        <v>362</v>
      </c>
      <c r="J42" s="15" t="s">
        <v>363</v>
      </c>
      <c r="K42" s="14">
        <v>3151.5</v>
      </c>
      <c r="L42" s="14" t="s">
        <v>246</v>
      </c>
      <c r="M42" s="15" t="s">
        <v>164</v>
      </c>
      <c r="N42" s="15"/>
      <c r="O42" s="16" t="s">
        <v>284</v>
      </c>
      <c r="P42" s="16" t="s">
        <v>359</v>
      </c>
    </row>
    <row r="43" spans="1:16" ht="12.75" customHeight="1" thickBot="1" x14ac:dyDescent="0.25">
      <c r="A43" s="2" t="str">
        <f t="shared" si="0"/>
        <v> BBS 26 </v>
      </c>
      <c r="B43" s="4" t="str">
        <f t="shared" si="1"/>
        <v>II</v>
      </c>
      <c r="C43" s="2">
        <f t="shared" si="2"/>
        <v>42835.34</v>
      </c>
      <c r="D43" s="3" t="str">
        <f t="shared" si="3"/>
        <v>vis</v>
      </c>
      <c r="E43" s="13">
        <f>VLOOKUP(C43,Active!C$21:E$972,3,FALSE)</f>
        <v>3162.4915416270605</v>
      </c>
      <c r="F43" s="4" t="s">
        <v>120</v>
      </c>
      <c r="G43" s="3" t="str">
        <f t="shared" si="4"/>
        <v>42835.340</v>
      </c>
      <c r="H43" s="2">
        <f t="shared" si="5"/>
        <v>3162.5</v>
      </c>
      <c r="I43" s="14" t="s">
        <v>364</v>
      </c>
      <c r="J43" s="15" t="s">
        <v>365</v>
      </c>
      <c r="K43" s="14">
        <v>3162.5</v>
      </c>
      <c r="L43" s="14" t="s">
        <v>205</v>
      </c>
      <c r="M43" s="15" t="s">
        <v>164</v>
      </c>
      <c r="N43" s="15"/>
      <c r="O43" s="16" t="s">
        <v>336</v>
      </c>
      <c r="P43" s="16" t="s">
        <v>359</v>
      </c>
    </row>
    <row r="44" spans="1:16" ht="12.75" customHeight="1" thickBot="1" x14ac:dyDescent="0.25">
      <c r="A44" s="2" t="str">
        <f t="shared" si="0"/>
        <v> BBS 27 </v>
      </c>
      <c r="B44" s="4" t="str">
        <f t="shared" si="1"/>
        <v>I</v>
      </c>
      <c r="C44" s="2">
        <f t="shared" si="2"/>
        <v>42839.288999999997</v>
      </c>
      <c r="D44" s="3" t="str">
        <f t="shared" si="3"/>
        <v>vis</v>
      </c>
      <c r="E44" s="13">
        <f>VLOOKUP(C44,Active!C$21:E$972,3,FALSE)</f>
        <v>3168.0068546863704</v>
      </c>
      <c r="F44" s="4" t="s">
        <v>120</v>
      </c>
      <c r="G44" s="3" t="str">
        <f t="shared" si="4"/>
        <v>42839.289</v>
      </c>
      <c r="H44" s="2">
        <f t="shared" si="5"/>
        <v>3168</v>
      </c>
      <c r="I44" s="14" t="s">
        <v>366</v>
      </c>
      <c r="J44" s="15" t="s">
        <v>367</v>
      </c>
      <c r="K44" s="14">
        <v>3168</v>
      </c>
      <c r="L44" s="14" t="s">
        <v>149</v>
      </c>
      <c r="M44" s="15" t="s">
        <v>164</v>
      </c>
      <c r="N44" s="15"/>
      <c r="O44" s="16" t="s">
        <v>336</v>
      </c>
      <c r="P44" s="16" t="s">
        <v>368</v>
      </c>
    </row>
    <row r="45" spans="1:16" ht="12.75" customHeight="1" thickBot="1" x14ac:dyDescent="0.25">
      <c r="A45" s="2" t="str">
        <f t="shared" si="0"/>
        <v> BBS 27 </v>
      </c>
      <c r="B45" s="4" t="str">
        <f t="shared" si="1"/>
        <v>II</v>
      </c>
      <c r="C45" s="2">
        <f t="shared" si="2"/>
        <v>42840.366000000002</v>
      </c>
      <c r="D45" s="3" t="str">
        <f t="shared" si="3"/>
        <v>vis</v>
      </c>
      <c r="E45" s="13">
        <f>VLOOKUP(C45,Active!C$21:E$972,3,FALSE)</f>
        <v>3169.5110309752795</v>
      </c>
      <c r="F45" s="4" t="s">
        <v>120</v>
      </c>
      <c r="G45" s="3" t="str">
        <f t="shared" si="4"/>
        <v>42840.366</v>
      </c>
      <c r="H45" s="2">
        <f t="shared" si="5"/>
        <v>3169.5</v>
      </c>
      <c r="I45" s="14" t="s">
        <v>369</v>
      </c>
      <c r="J45" s="15" t="s">
        <v>370</v>
      </c>
      <c r="K45" s="14">
        <v>3169.5</v>
      </c>
      <c r="L45" s="14" t="s">
        <v>258</v>
      </c>
      <c r="M45" s="15" t="s">
        <v>164</v>
      </c>
      <c r="N45" s="15"/>
      <c r="O45" s="16" t="s">
        <v>336</v>
      </c>
      <c r="P45" s="16" t="s">
        <v>368</v>
      </c>
    </row>
    <row r="46" spans="1:16" ht="12.75" customHeight="1" thickBot="1" x14ac:dyDescent="0.25">
      <c r="A46" s="2" t="str">
        <f t="shared" si="0"/>
        <v> BBS 27 </v>
      </c>
      <c r="B46" s="4" t="str">
        <f t="shared" si="1"/>
        <v>II</v>
      </c>
      <c r="C46" s="2">
        <f t="shared" si="2"/>
        <v>42845.366000000002</v>
      </c>
      <c r="D46" s="3" t="str">
        <f t="shared" si="3"/>
        <v>vis</v>
      </c>
      <c r="E46" s="13">
        <f>VLOOKUP(C46,Active!C$21:E$972,3,FALSE)</f>
        <v>3176.4942078039812</v>
      </c>
      <c r="F46" s="4" t="s">
        <v>120</v>
      </c>
      <c r="G46" s="3" t="str">
        <f t="shared" si="4"/>
        <v>42845.366</v>
      </c>
      <c r="H46" s="2">
        <f t="shared" si="5"/>
        <v>3176.5</v>
      </c>
      <c r="I46" s="14" t="s">
        <v>371</v>
      </c>
      <c r="J46" s="15" t="s">
        <v>372</v>
      </c>
      <c r="K46" s="14">
        <v>3176.5</v>
      </c>
      <c r="L46" s="14" t="s">
        <v>202</v>
      </c>
      <c r="M46" s="15" t="s">
        <v>164</v>
      </c>
      <c r="N46" s="15"/>
      <c r="O46" s="16" t="s">
        <v>284</v>
      </c>
      <c r="P46" s="16" t="s">
        <v>368</v>
      </c>
    </row>
    <row r="47" spans="1:16" ht="12.75" customHeight="1" thickBot="1" x14ac:dyDescent="0.25">
      <c r="A47" s="2" t="str">
        <f t="shared" si="0"/>
        <v> BBS 27 </v>
      </c>
      <c r="B47" s="4" t="str">
        <f t="shared" si="1"/>
        <v>I</v>
      </c>
      <c r="C47" s="2">
        <f t="shared" si="2"/>
        <v>42859.334000000003</v>
      </c>
      <c r="D47" s="3" t="str">
        <f t="shared" si="3"/>
        <v>vis</v>
      </c>
      <c r="E47" s="13">
        <f>VLOOKUP(C47,Active!C$21:E$972,3,FALSE)</f>
        <v>3196.0024105926441</v>
      </c>
      <c r="F47" s="4" t="s">
        <v>120</v>
      </c>
      <c r="G47" s="3" t="str">
        <f t="shared" si="4"/>
        <v>42859.334</v>
      </c>
      <c r="H47" s="2">
        <f t="shared" si="5"/>
        <v>3196</v>
      </c>
      <c r="I47" s="14" t="s">
        <v>373</v>
      </c>
      <c r="J47" s="15" t="s">
        <v>374</v>
      </c>
      <c r="K47" s="14">
        <v>3196</v>
      </c>
      <c r="L47" s="14" t="s">
        <v>246</v>
      </c>
      <c r="M47" s="15" t="s">
        <v>164</v>
      </c>
      <c r="N47" s="15"/>
      <c r="O47" s="16" t="s">
        <v>336</v>
      </c>
      <c r="P47" s="16" t="s">
        <v>368</v>
      </c>
    </row>
    <row r="48" spans="1:16" ht="12.75" customHeight="1" thickBot="1" x14ac:dyDescent="0.25">
      <c r="A48" s="2" t="str">
        <f t="shared" si="0"/>
        <v> BBS 27 </v>
      </c>
      <c r="B48" s="4" t="str">
        <f t="shared" si="1"/>
        <v>I</v>
      </c>
      <c r="C48" s="2">
        <f t="shared" si="2"/>
        <v>42864.35</v>
      </c>
      <c r="D48" s="3" t="str">
        <f t="shared" si="3"/>
        <v>vis</v>
      </c>
      <c r="E48" s="13">
        <f>VLOOKUP(C48,Active!C$21:E$972,3,FALSE)</f>
        <v>3203.0079335871924</v>
      </c>
      <c r="F48" s="4" t="s">
        <v>120</v>
      </c>
      <c r="G48" s="3" t="str">
        <f t="shared" si="4"/>
        <v>42864.350</v>
      </c>
      <c r="H48" s="2">
        <f t="shared" si="5"/>
        <v>3203</v>
      </c>
      <c r="I48" s="14" t="s">
        <v>375</v>
      </c>
      <c r="J48" s="15" t="s">
        <v>376</v>
      </c>
      <c r="K48" s="14">
        <v>3203</v>
      </c>
      <c r="L48" s="14" t="s">
        <v>181</v>
      </c>
      <c r="M48" s="15" t="s">
        <v>164</v>
      </c>
      <c r="N48" s="15"/>
      <c r="O48" s="16" t="s">
        <v>336</v>
      </c>
      <c r="P48" s="16" t="s">
        <v>368</v>
      </c>
    </row>
    <row r="49" spans="1:16" ht="12.75" customHeight="1" thickBot="1" x14ac:dyDescent="0.25">
      <c r="A49" s="2" t="str">
        <f t="shared" si="0"/>
        <v> BBS 27 </v>
      </c>
      <c r="B49" s="4" t="str">
        <f t="shared" si="1"/>
        <v>I</v>
      </c>
      <c r="C49" s="2">
        <f t="shared" si="2"/>
        <v>42869.358999999997</v>
      </c>
      <c r="D49" s="3" t="str">
        <f t="shared" si="3"/>
        <v>vis</v>
      </c>
      <c r="E49" s="13">
        <f>VLOOKUP(C49,Active!C$21:E$972,3,FALSE)</f>
        <v>3210.0036801341835</v>
      </c>
      <c r="F49" s="4" t="s">
        <v>120</v>
      </c>
      <c r="G49" s="3" t="str">
        <f t="shared" si="4"/>
        <v>42869.359</v>
      </c>
      <c r="H49" s="2">
        <f t="shared" si="5"/>
        <v>3210</v>
      </c>
      <c r="I49" s="14" t="s">
        <v>377</v>
      </c>
      <c r="J49" s="15" t="s">
        <v>378</v>
      </c>
      <c r="K49" s="14">
        <v>3210</v>
      </c>
      <c r="L49" s="14" t="s">
        <v>146</v>
      </c>
      <c r="M49" s="15" t="s">
        <v>164</v>
      </c>
      <c r="N49" s="15"/>
      <c r="O49" s="16" t="s">
        <v>288</v>
      </c>
      <c r="P49" s="16" t="s">
        <v>368</v>
      </c>
    </row>
    <row r="50" spans="1:16" ht="12.75" customHeight="1" thickBot="1" x14ac:dyDescent="0.25">
      <c r="A50" s="2" t="str">
        <f t="shared" si="0"/>
        <v> BBS 27 </v>
      </c>
      <c r="B50" s="4" t="str">
        <f t="shared" si="1"/>
        <v>I</v>
      </c>
      <c r="C50" s="2">
        <f t="shared" si="2"/>
        <v>42869.360999999997</v>
      </c>
      <c r="D50" s="3" t="str">
        <f t="shared" si="3"/>
        <v>vis</v>
      </c>
      <c r="E50" s="13">
        <f>VLOOKUP(C50,Active!C$21:E$972,3,FALSE)</f>
        <v>3210.0064734049156</v>
      </c>
      <c r="F50" s="4" t="s">
        <v>120</v>
      </c>
      <c r="G50" s="3" t="str">
        <f t="shared" si="4"/>
        <v>42869.361</v>
      </c>
      <c r="H50" s="2">
        <f t="shared" si="5"/>
        <v>3210</v>
      </c>
      <c r="I50" s="14" t="s">
        <v>379</v>
      </c>
      <c r="J50" s="15" t="s">
        <v>380</v>
      </c>
      <c r="K50" s="14">
        <v>3210</v>
      </c>
      <c r="L50" s="14" t="s">
        <v>149</v>
      </c>
      <c r="M50" s="15" t="s">
        <v>164</v>
      </c>
      <c r="N50" s="15"/>
      <c r="O50" s="16" t="s">
        <v>336</v>
      </c>
      <c r="P50" s="16" t="s">
        <v>368</v>
      </c>
    </row>
    <row r="51" spans="1:16" ht="12.75" customHeight="1" thickBot="1" x14ac:dyDescent="0.25">
      <c r="A51" s="2" t="str">
        <f t="shared" si="0"/>
        <v> BBS 27 </v>
      </c>
      <c r="B51" s="4" t="str">
        <f t="shared" si="1"/>
        <v>I</v>
      </c>
      <c r="C51" s="2">
        <f t="shared" si="2"/>
        <v>42874.368999999999</v>
      </c>
      <c r="D51" s="3" t="str">
        <f t="shared" si="3"/>
        <v>vis</v>
      </c>
      <c r="E51" s="13">
        <f>VLOOKUP(C51,Active!C$21:E$972,3,FALSE)</f>
        <v>3217.0008233165458</v>
      </c>
      <c r="F51" s="4" t="s">
        <v>120</v>
      </c>
      <c r="G51" s="3" t="str">
        <f t="shared" si="4"/>
        <v>42874.369</v>
      </c>
      <c r="H51" s="2">
        <f t="shared" si="5"/>
        <v>3217</v>
      </c>
      <c r="I51" s="14" t="s">
        <v>381</v>
      </c>
      <c r="J51" s="15" t="s">
        <v>382</v>
      </c>
      <c r="K51" s="14">
        <v>3217</v>
      </c>
      <c r="L51" s="14" t="s">
        <v>255</v>
      </c>
      <c r="M51" s="15" t="s">
        <v>164</v>
      </c>
      <c r="N51" s="15"/>
      <c r="O51" s="16" t="s">
        <v>284</v>
      </c>
      <c r="P51" s="16" t="s">
        <v>368</v>
      </c>
    </row>
    <row r="52" spans="1:16" ht="12.75" customHeight="1" thickBot="1" x14ac:dyDescent="0.25">
      <c r="A52" s="2" t="str">
        <f t="shared" si="0"/>
        <v> BBS 27 </v>
      </c>
      <c r="B52" s="4" t="str">
        <f t="shared" si="1"/>
        <v>I</v>
      </c>
      <c r="C52" s="2">
        <f t="shared" si="2"/>
        <v>42874.370999999999</v>
      </c>
      <c r="D52" s="3" t="str">
        <f t="shared" si="3"/>
        <v>vis</v>
      </c>
      <c r="E52" s="13">
        <f>VLOOKUP(C52,Active!C$21:E$972,3,FALSE)</f>
        <v>3217.003616587278</v>
      </c>
      <c r="F52" s="4" t="s">
        <v>120</v>
      </c>
      <c r="G52" s="3" t="str">
        <f t="shared" si="4"/>
        <v>42874.371</v>
      </c>
      <c r="H52" s="2">
        <f t="shared" si="5"/>
        <v>3217</v>
      </c>
      <c r="I52" s="14" t="s">
        <v>383</v>
      </c>
      <c r="J52" s="15" t="s">
        <v>384</v>
      </c>
      <c r="K52" s="14">
        <v>3217</v>
      </c>
      <c r="L52" s="14" t="s">
        <v>146</v>
      </c>
      <c r="M52" s="15" t="s">
        <v>164</v>
      </c>
      <c r="N52" s="15"/>
      <c r="O52" s="16" t="s">
        <v>336</v>
      </c>
      <c r="P52" s="16" t="s">
        <v>368</v>
      </c>
    </row>
    <row r="53" spans="1:16" ht="12.75" customHeight="1" thickBot="1" x14ac:dyDescent="0.25">
      <c r="A53" s="2" t="str">
        <f t="shared" si="0"/>
        <v> BBS 27 </v>
      </c>
      <c r="B53" s="4" t="str">
        <f t="shared" si="1"/>
        <v>II</v>
      </c>
      <c r="C53" s="2">
        <f t="shared" si="2"/>
        <v>42898.358999999997</v>
      </c>
      <c r="D53" s="3" t="str">
        <f t="shared" si="3"/>
        <v>vis</v>
      </c>
      <c r="E53" s="13">
        <f>VLOOKUP(C53,Active!C$21:E$972,3,FALSE)</f>
        <v>3250.5061057406551</v>
      </c>
      <c r="F53" s="4" t="s">
        <v>120</v>
      </c>
      <c r="G53" s="3" t="str">
        <f t="shared" si="4"/>
        <v>42898.359</v>
      </c>
      <c r="H53" s="2">
        <f t="shared" si="5"/>
        <v>3250.5</v>
      </c>
      <c r="I53" s="14" t="s">
        <v>385</v>
      </c>
      <c r="J53" s="15" t="s">
        <v>386</v>
      </c>
      <c r="K53" s="14">
        <v>3250.5</v>
      </c>
      <c r="L53" s="14" t="s">
        <v>301</v>
      </c>
      <c r="M53" s="15" t="s">
        <v>164</v>
      </c>
      <c r="N53" s="15"/>
      <c r="O53" s="16" t="s">
        <v>336</v>
      </c>
      <c r="P53" s="16" t="s">
        <v>368</v>
      </c>
    </row>
    <row r="54" spans="1:16" ht="12.75" customHeight="1" thickBot="1" x14ac:dyDescent="0.25">
      <c r="A54" s="2" t="str">
        <f t="shared" si="0"/>
        <v> BBS 31 </v>
      </c>
      <c r="B54" s="4" t="str">
        <f t="shared" si="1"/>
        <v>II</v>
      </c>
      <c r="C54" s="2">
        <f t="shared" si="2"/>
        <v>43091.67</v>
      </c>
      <c r="D54" s="3" t="str">
        <f t="shared" si="3"/>
        <v>vis</v>
      </c>
      <c r="E54" s="13">
        <f>VLOOKUP(C54,Active!C$21:E$972,3,FALSE)</f>
        <v>3520.4910849272987</v>
      </c>
      <c r="F54" s="4" t="s">
        <v>120</v>
      </c>
      <c r="G54" s="3" t="str">
        <f t="shared" si="4"/>
        <v>43091.670</v>
      </c>
      <c r="H54" s="2">
        <f t="shared" si="5"/>
        <v>3520.5</v>
      </c>
      <c r="I54" s="14" t="s">
        <v>387</v>
      </c>
      <c r="J54" s="15" t="s">
        <v>388</v>
      </c>
      <c r="K54" s="14">
        <v>3520.5</v>
      </c>
      <c r="L54" s="14" t="s">
        <v>205</v>
      </c>
      <c r="M54" s="15" t="s">
        <v>164</v>
      </c>
      <c r="N54" s="15"/>
      <c r="O54" s="16" t="s">
        <v>284</v>
      </c>
      <c r="P54" s="16" t="s">
        <v>389</v>
      </c>
    </row>
    <row r="55" spans="1:16" ht="12.75" customHeight="1" thickBot="1" x14ac:dyDescent="0.25">
      <c r="A55" s="2" t="str">
        <f t="shared" si="0"/>
        <v> BBS 32 </v>
      </c>
      <c r="B55" s="4" t="str">
        <f t="shared" si="1"/>
        <v>II</v>
      </c>
      <c r="C55" s="2">
        <f t="shared" si="2"/>
        <v>43188.338000000003</v>
      </c>
      <c r="D55" s="3" t="str">
        <f t="shared" si="3"/>
        <v>vis</v>
      </c>
      <c r="E55" s="13">
        <f>VLOOKUP(C55,Active!C$21:E$972,3,FALSE)</f>
        <v>3655.5010324626983</v>
      </c>
      <c r="F55" s="4" t="s">
        <v>120</v>
      </c>
      <c r="G55" s="3" t="str">
        <f t="shared" si="4"/>
        <v>43188.338</v>
      </c>
      <c r="H55" s="2">
        <f t="shared" si="5"/>
        <v>3655.5</v>
      </c>
      <c r="I55" s="14" t="s">
        <v>390</v>
      </c>
      <c r="J55" s="15" t="s">
        <v>391</v>
      </c>
      <c r="K55" s="14">
        <v>3655.5</v>
      </c>
      <c r="L55" s="14" t="s">
        <v>255</v>
      </c>
      <c r="M55" s="15" t="s">
        <v>164</v>
      </c>
      <c r="N55" s="15"/>
      <c r="O55" s="16" t="s">
        <v>336</v>
      </c>
      <c r="P55" s="16" t="s">
        <v>392</v>
      </c>
    </row>
    <row r="56" spans="1:16" ht="12.75" customHeight="1" thickBot="1" x14ac:dyDescent="0.25">
      <c r="A56" s="2" t="str">
        <f t="shared" si="0"/>
        <v> BBS 32 </v>
      </c>
      <c r="B56" s="4" t="str">
        <f t="shared" si="1"/>
        <v>II</v>
      </c>
      <c r="C56" s="2">
        <f t="shared" si="2"/>
        <v>43203.373</v>
      </c>
      <c r="D56" s="3" t="str">
        <f t="shared" si="3"/>
        <v>vis</v>
      </c>
      <c r="E56" s="13">
        <f>VLOOKUP(C56,Active!C$21:E$972,3,FALSE)</f>
        <v>3676.4994451865996</v>
      </c>
      <c r="F56" s="4" t="s">
        <v>120</v>
      </c>
      <c r="G56" s="3" t="str">
        <f t="shared" si="4"/>
        <v>43203.373</v>
      </c>
      <c r="H56" s="2">
        <f t="shared" si="5"/>
        <v>3676.5</v>
      </c>
      <c r="I56" s="14" t="s">
        <v>393</v>
      </c>
      <c r="J56" s="15" t="s">
        <v>394</v>
      </c>
      <c r="K56" s="14">
        <v>3676.5</v>
      </c>
      <c r="L56" s="14" t="s">
        <v>219</v>
      </c>
      <c r="M56" s="15" t="s">
        <v>164</v>
      </c>
      <c r="N56" s="15"/>
      <c r="O56" s="16" t="s">
        <v>284</v>
      </c>
      <c r="P56" s="16" t="s">
        <v>392</v>
      </c>
    </row>
    <row r="57" spans="1:16" ht="12.75" customHeight="1" thickBot="1" x14ac:dyDescent="0.25">
      <c r="A57" s="2" t="str">
        <f t="shared" si="0"/>
        <v> BBS 32 </v>
      </c>
      <c r="B57" s="4" t="str">
        <f t="shared" si="1"/>
        <v>II</v>
      </c>
      <c r="C57" s="2">
        <f t="shared" si="2"/>
        <v>43203.377</v>
      </c>
      <c r="D57" s="3" t="str">
        <f t="shared" si="3"/>
        <v>vis</v>
      </c>
      <c r="E57" s="13">
        <f>VLOOKUP(C57,Active!C$21:E$972,3,FALSE)</f>
        <v>3676.5050317280638</v>
      </c>
      <c r="F57" s="4" t="s">
        <v>120</v>
      </c>
      <c r="G57" s="3" t="str">
        <f t="shared" si="4"/>
        <v>43203.377</v>
      </c>
      <c r="H57" s="2">
        <f t="shared" si="5"/>
        <v>3676.5</v>
      </c>
      <c r="I57" s="14" t="s">
        <v>395</v>
      </c>
      <c r="J57" s="15" t="s">
        <v>396</v>
      </c>
      <c r="K57" s="14">
        <v>3676.5</v>
      </c>
      <c r="L57" s="14" t="s">
        <v>301</v>
      </c>
      <c r="M57" s="15" t="s">
        <v>164</v>
      </c>
      <c r="N57" s="15"/>
      <c r="O57" s="16" t="s">
        <v>336</v>
      </c>
      <c r="P57" s="16" t="s">
        <v>392</v>
      </c>
    </row>
    <row r="58" spans="1:16" ht="12.75" customHeight="1" thickBot="1" x14ac:dyDescent="0.25">
      <c r="A58" s="2" t="str">
        <f t="shared" si="0"/>
        <v> BBS 33 </v>
      </c>
      <c r="B58" s="4" t="str">
        <f t="shared" si="1"/>
        <v>II</v>
      </c>
      <c r="C58" s="2">
        <f t="shared" si="2"/>
        <v>43213.402999999998</v>
      </c>
      <c r="D58" s="3" t="str">
        <f t="shared" si="3"/>
        <v>vis</v>
      </c>
      <c r="E58" s="13">
        <f>VLOOKUP(C58,Active!C$21:E$972,3,FALSE)</f>
        <v>3690.5076979049745</v>
      </c>
      <c r="F58" s="4" t="s">
        <v>120</v>
      </c>
      <c r="G58" s="3" t="str">
        <f t="shared" si="4"/>
        <v>43213.403</v>
      </c>
      <c r="H58" s="2">
        <f t="shared" si="5"/>
        <v>3690.5</v>
      </c>
      <c r="I58" s="14" t="s">
        <v>397</v>
      </c>
      <c r="J58" s="15" t="s">
        <v>398</v>
      </c>
      <c r="K58" s="14">
        <v>3690.5</v>
      </c>
      <c r="L58" s="14" t="s">
        <v>181</v>
      </c>
      <c r="M58" s="15" t="s">
        <v>164</v>
      </c>
      <c r="N58" s="15"/>
      <c r="O58" s="16" t="s">
        <v>336</v>
      </c>
      <c r="P58" s="16" t="s">
        <v>399</v>
      </c>
    </row>
    <row r="59" spans="1:16" ht="12.75" customHeight="1" thickBot="1" x14ac:dyDescent="0.25">
      <c r="A59" s="2" t="str">
        <f t="shared" si="0"/>
        <v> BBS 35 </v>
      </c>
      <c r="B59" s="4" t="str">
        <f t="shared" si="1"/>
        <v>I</v>
      </c>
      <c r="C59" s="2">
        <f t="shared" si="2"/>
        <v>43463.659</v>
      </c>
      <c r="D59" s="3" t="str">
        <f t="shared" si="3"/>
        <v>vis</v>
      </c>
      <c r="E59" s="13">
        <f>VLOOKUP(C59,Active!C$21:E$972,3,FALSE)</f>
        <v>4040.0240779937044</v>
      </c>
      <c r="F59" s="4" t="s">
        <v>120</v>
      </c>
      <c r="G59" s="3" t="str">
        <f t="shared" si="4"/>
        <v>43463.659</v>
      </c>
      <c r="H59" s="2">
        <f t="shared" si="5"/>
        <v>4040</v>
      </c>
      <c r="I59" s="14" t="s">
        <v>400</v>
      </c>
      <c r="J59" s="15" t="s">
        <v>401</v>
      </c>
      <c r="K59" s="14">
        <v>4040</v>
      </c>
      <c r="L59" s="14" t="s">
        <v>402</v>
      </c>
      <c r="M59" s="15" t="s">
        <v>164</v>
      </c>
      <c r="N59" s="15"/>
      <c r="O59" s="16" t="s">
        <v>284</v>
      </c>
      <c r="P59" s="16" t="s">
        <v>403</v>
      </c>
    </row>
    <row r="60" spans="1:16" ht="12.75" customHeight="1" thickBot="1" x14ac:dyDescent="0.25">
      <c r="A60" s="2" t="str">
        <f t="shared" si="0"/>
        <v> BBS 36 </v>
      </c>
      <c r="B60" s="4" t="str">
        <f t="shared" si="1"/>
        <v>I</v>
      </c>
      <c r="C60" s="2">
        <f t="shared" si="2"/>
        <v>43542.41</v>
      </c>
      <c r="D60" s="3" t="str">
        <f t="shared" si="3"/>
        <v>vis</v>
      </c>
      <c r="E60" s="13">
        <f>VLOOKUP(C60,Active!C$21:E$972,3,FALSE)</f>
        <v>4150.0105096811312</v>
      </c>
      <c r="F60" s="4" t="s">
        <v>120</v>
      </c>
      <c r="G60" s="3" t="str">
        <f t="shared" si="4"/>
        <v>43542.410</v>
      </c>
      <c r="H60" s="2">
        <f t="shared" si="5"/>
        <v>4150</v>
      </c>
      <c r="I60" s="14" t="s">
        <v>408</v>
      </c>
      <c r="J60" s="15" t="s">
        <v>409</v>
      </c>
      <c r="K60" s="14">
        <v>4150</v>
      </c>
      <c r="L60" s="14" t="s">
        <v>258</v>
      </c>
      <c r="M60" s="15" t="s">
        <v>164</v>
      </c>
      <c r="N60" s="15"/>
      <c r="O60" s="16" t="s">
        <v>284</v>
      </c>
      <c r="P60" s="16" t="s">
        <v>410</v>
      </c>
    </row>
    <row r="61" spans="1:16" ht="12.75" customHeight="1" thickBot="1" x14ac:dyDescent="0.25">
      <c r="A61" s="2" t="str">
        <f t="shared" si="0"/>
        <v> BBS 42 </v>
      </c>
      <c r="B61" s="4" t="str">
        <f t="shared" si="1"/>
        <v>II</v>
      </c>
      <c r="C61" s="2">
        <f t="shared" si="2"/>
        <v>43929.411</v>
      </c>
      <c r="D61" s="3" t="str">
        <f t="shared" si="3"/>
        <v>vis</v>
      </c>
      <c r="E61" s="13">
        <f>VLOOKUP(C61,Active!C$21:E$972,3,FALSE)</f>
        <v>4690.5097928580253</v>
      </c>
      <c r="F61" s="4" t="s">
        <v>120</v>
      </c>
      <c r="G61" s="3" t="str">
        <f t="shared" si="4"/>
        <v>43929.411</v>
      </c>
      <c r="H61" s="2">
        <f t="shared" si="5"/>
        <v>4690.5</v>
      </c>
      <c r="I61" s="14" t="s">
        <v>411</v>
      </c>
      <c r="J61" s="15" t="s">
        <v>412</v>
      </c>
      <c r="K61" s="14">
        <v>4690.5</v>
      </c>
      <c r="L61" s="14" t="s">
        <v>243</v>
      </c>
      <c r="M61" s="15" t="s">
        <v>164</v>
      </c>
      <c r="N61" s="15"/>
      <c r="O61" s="16" t="s">
        <v>336</v>
      </c>
      <c r="P61" s="16" t="s">
        <v>413</v>
      </c>
    </row>
    <row r="62" spans="1:16" ht="12.75" customHeight="1" thickBot="1" x14ac:dyDescent="0.25">
      <c r="A62" s="2" t="str">
        <f t="shared" si="0"/>
        <v> BBS 42 </v>
      </c>
      <c r="B62" s="4" t="str">
        <f t="shared" si="1"/>
        <v>II</v>
      </c>
      <c r="C62" s="2">
        <f t="shared" si="2"/>
        <v>43957.332000000002</v>
      </c>
      <c r="D62" s="3" t="str">
        <f t="shared" si="3"/>
        <v>vis</v>
      </c>
      <c r="E62" s="13">
        <f>VLOOKUP(C62,Active!C$21:E$972,3,FALSE)</f>
        <v>4729.5052489048658</v>
      </c>
      <c r="F62" s="4" t="s">
        <v>120</v>
      </c>
      <c r="G62" s="3" t="str">
        <f t="shared" si="4"/>
        <v>43957.332</v>
      </c>
      <c r="H62" s="2">
        <f t="shared" si="5"/>
        <v>4729.5</v>
      </c>
      <c r="I62" s="14" t="s">
        <v>414</v>
      </c>
      <c r="J62" s="15" t="s">
        <v>415</v>
      </c>
      <c r="K62" s="14">
        <v>4729.5</v>
      </c>
      <c r="L62" s="14" t="s">
        <v>301</v>
      </c>
      <c r="M62" s="15" t="s">
        <v>164</v>
      </c>
      <c r="N62" s="15"/>
      <c r="O62" s="16" t="s">
        <v>336</v>
      </c>
      <c r="P62" s="16" t="s">
        <v>413</v>
      </c>
    </row>
    <row r="63" spans="1:16" ht="12.75" customHeight="1" thickBot="1" x14ac:dyDescent="0.25">
      <c r="A63" s="2" t="str">
        <f t="shared" si="0"/>
        <v> BBS 43 </v>
      </c>
      <c r="B63" s="4" t="str">
        <f t="shared" si="1"/>
        <v>II</v>
      </c>
      <c r="C63" s="2">
        <f t="shared" si="2"/>
        <v>43982.385000000002</v>
      </c>
      <c r="D63" s="3" t="str">
        <f t="shared" si="3"/>
        <v>vis</v>
      </c>
      <c r="E63" s="13">
        <f>VLOOKUP(C63,Active!C$21:E$972,3,FALSE)</f>
        <v>4764.4951547227593</v>
      </c>
      <c r="F63" s="4" t="s">
        <v>120</v>
      </c>
      <c r="G63" s="3" t="str">
        <f t="shared" si="4"/>
        <v>43982.385</v>
      </c>
      <c r="H63" s="2">
        <f t="shared" si="5"/>
        <v>4764.5</v>
      </c>
      <c r="I63" s="14" t="s">
        <v>416</v>
      </c>
      <c r="J63" s="15" t="s">
        <v>417</v>
      </c>
      <c r="K63" s="14">
        <v>4764.5</v>
      </c>
      <c r="L63" s="14" t="s">
        <v>122</v>
      </c>
      <c r="M63" s="15" t="s">
        <v>164</v>
      </c>
      <c r="N63" s="15"/>
      <c r="O63" s="16" t="s">
        <v>284</v>
      </c>
      <c r="P63" s="16" t="s">
        <v>418</v>
      </c>
    </row>
    <row r="64" spans="1:16" ht="12.75" customHeight="1" thickBot="1" x14ac:dyDescent="0.25">
      <c r="A64" s="2" t="str">
        <f t="shared" si="0"/>
        <v> BBS 46 </v>
      </c>
      <c r="B64" s="4" t="str">
        <f t="shared" si="1"/>
        <v>II</v>
      </c>
      <c r="C64" s="2">
        <f t="shared" si="2"/>
        <v>44282.39</v>
      </c>
      <c r="D64" s="3" t="str">
        <f t="shared" si="3"/>
        <v>vis</v>
      </c>
      <c r="E64" s="13">
        <f>VLOOKUP(C64,Active!C$21:E$972,3,FALSE)</f>
        <v>5183.4927476217035</v>
      </c>
      <c r="F64" s="4" t="s">
        <v>120</v>
      </c>
      <c r="G64" s="3" t="str">
        <f t="shared" si="4"/>
        <v>44282.390</v>
      </c>
      <c r="H64" s="2">
        <f t="shared" si="5"/>
        <v>5183.5</v>
      </c>
      <c r="I64" s="14" t="s">
        <v>421</v>
      </c>
      <c r="J64" s="15" t="s">
        <v>422</v>
      </c>
      <c r="K64" s="14">
        <v>5183.5</v>
      </c>
      <c r="L64" s="14" t="s">
        <v>213</v>
      </c>
      <c r="M64" s="15" t="s">
        <v>164</v>
      </c>
      <c r="N64" s="15"/>
      <c r="O64" s="16" t="s">
        <v>284</v>
      </c>
      <c r="P64" s="16" t="s">
        <v>423</v>
      </c>
    </row>
    <row r="65" spans="1:16" ht="12.75" customHeight="1" thickBot="1" x14ac:dyDescent="0.25">
      <c r="A65" s="2" t="str">
        <f t="shared" si="0"/>
        <v> BBS 47 </v>
      </c>
      <c r="B65" s="4" t="str">
        <f t="shared" si="1"/>
        <v>II</v>
      </c>
      <c r="C65" s="2">
        <f t="shared" si="2"/>
        <v>44340.392999999996</v>
      </c>
      <c r="D65" s="3" t="str">
        <f t="shared" si="3"/>
        <v>vis</v>
      </c>
      <c r="E65" s="13">
        <f>VLOOKUP(C65,Active!C$21:E$972,3,FALSE)</f>
        <v>5264.5017887407394</v>
      </c>
      <c r="F65" s="4" t="s">
        <v>120</v>
      </c>
      <c r="G65" s="3" t="str">
        <f t="shared" si="4"/>
        <v>44340.393</v>
      </c>
      <c r="H65" s="2">
        <f t="shared" si="5"/>
        <v>5264.5</v>
      </c>
      <c r="I65" s="14" t="s">
        <v>426</v>
      </c>
      <c r="J65" s="15" t="s">
        <v>427</v>
      </c>
      <c r="K65" s="14">
        <v>5264.5</v>
      </c>
      <c r="L65" s="14" t="s">
        <v>255</v>
      </c>
      <c r="M65" s="15" t="s">
        <v>164</v>
      </c>
      <c r="N65" s="15"/>
      <c r="O65" s="16" t="s">
        <v>336</v>
      </c>
      <c r="P65" s="16" t="s">
        <v>428</v>
      </c>
    </row>
    <row r="66" spans="1:16" ht="12.75" customHeight="1" thickBot="1" x14ac:dyDescent="0.25">
      <c r="A66" s="2" t="str">
        <f t="shared" si="0"/>
        <v> BBS 47 </v>
      </c>
      <c r="B66" s="4" t="str">
        <f t="shared" si="1"/>
        <v>I</v>
      </c>
      <c r="C66" s="2">
        <f t="shared" si="2"/>
        <v>44354.355000000003</v>
      </c>
      <c r="D66" s="3" t="str">
        <f t="shared" si="3"/>
        <v>vis</v>
      </c>
      <c r="E66" s="13">
        <f>VLOOKUP(C66,Active!C$21:E$972,3,FALSE)</f>
        <v>5284.0016117172163</v>
      </c>
      <c r="F66" s="4" t="s">
        <v>120</v>
      </c>
      <c r="G66" s="3" t="str">
        <f t="shared" si="4"/>
        <v>44354.355</v>
      </c>
      <c r="H66" s="2">
        <f t="shared" si="5"/>
        <v>5284</v>
      </c>
      <c r="I66" s="14" t="s">
        <v>429</v>
      </c>
      <c r="J66" s="15" t="s">
        <v>430</v>
      </c>
      <c r="K66" s="14">
        <v>5284</v>
      </c>
      <c r="L66" s="14" t="s">
        <v>255</v>
      </c>
      <c r="M66" s="15" t="s">
        <v>164</v>
      </c>
      <c r="N66" s="15"/>
      <c r="O66" s="16" t="s">
        <v>284</v>
      </c>
      <c r="P66" s="16" t="s">
        <v>428</v>
      </c>
    </row>
    <row r="67" spans="1:16" ht="12.75" customHeight="1" thickBot="1" x14ac:dyDescent="0.25">
      <c r="A67" s="2" t="str">
        <f t="shared" si="0"/>
        <v> BBS 52 </v>
      </c>
      <c r="B67" s="4" t="str">
        <f t="shared" si="1"/>
        <v>I</v>
      </c>
      <c r="C67" s="2">
        <f t="shared" si="2"/>
        <v>44595.648000000001</v>
      </c>
      <c r="D67" s="3" t="str">
        <f t="shared" si="3"/>
        <v>vis</v>
      </c>
      <c r="E67" s="13">
        <f>VLOOKUP(C67,Active!C$21:E$972,3,FALSE)</f>
        <v>5620.9999490228101</v>
      </c>
      <c r="F67" s="4" t="s">
        <v>120</v>
      </c>
      <c r="G67" s="3" t="str">
        <f t="shared" si="4"/>
        <v>44595.648</v>
      </c>
      <c r="H67" s="2">
        <f t="shared" si="5"/>
        <v>5621</v>
      </c>
      <c r="I67" s="14" t="s">
        <v>431</v>
      </c>
      <c r="J67" s="15" t="s">
        <v>432</v>
      </c>
      <c r="K67" s="14">
        <v>5621</v>
      </c>
      <c r="L67" s="14" t="s">
        <v>219</v>
      </c>
      <c r="M67" s="15" t="s">
        <v>164</v>
      </c>
      <c r="N67" s="15"/>
      <c r="O67" s="16" t="s">
        <v>284</v>
      </c>
      <c r="P67" s="16" t="s">
        <v>433</v>
      </c>
    </row>
    <row r="68" spans="1:16" ht="12.75" customHeight="1" thickBot="1" x14ac:dyDescent="0.25">
      <c r="A68" s="2" t="str">
        <f t="shared" si="0"/>
        <v> BBS 52 </v>
      </c>
      <c r="B68" s="4" t="str">
        <f t="shared" si="1"/>
        <v>II</v>
      </c>
      <c r="C68" s="2">
        <f t="shared" si="2"/>
        <v>44602.464999999997</v>
      </c>
      <c r="D68" s="3" t="str">
        <f t="shared" si="3"/>
        <v>vis</v>
      </c>
      <c r="E68" s="13">
        <f>VLOOKUP(C68,Active!C$21:E$972,3,FALSE)</f>
        <v>5630.520812311056</v>
      </c>
      <c r="F68" s="4" t="s">
        <v>120</v>
      </c>
      <c r="G68" s="3" t="str">
        <f t="shared" si="4"/>
        <v>44602.465</v>
      </c>
      <c r="H68" s="2">
        <f t="shared" si="5"/>
        <v>5630.5</v>
      </c>
      <c r="I68" s="14" t="s">
        <v>434</v>
      </c>
      <c r="J68" s="15" t="s">
        <v>435</v>
      </c>
      <c r="K68" s="14">
        <v>5630.5</v>
      </c>
      <c r="L68" s="14" t="s">
        <v>436</v>
      </c>
      <c r="M68" s="15" t="s">
        <v>164</v>
      </c>
      <c r="N68" s="15"/>
      <c r="O68" s="16" t="s">
        <v>284</v>
      </c>
      <c r="P68" s="16" t="s">
        <v>433</v>
      </c>
    </row>
    <row r="69" spans="1:16" ht="12.75" customHeight="1" thickBot="1" x14ac:dyDescent="0.25">
      <c r="A69" s="2" t="str">
        <f t="shared" si="0"/>
        <v> BBS 59 </v>
      </c>
      <c r="B69" s="4" t="str">
        <f t="shared" si="1"/>
        <v>II</v>
      </c>
      <c r="C69" s="2">
        <f t="shared" si="2"/>
        <v>45013.430999999997</v>
      </c>
      <c r="D69" s="3" t="str">
        <f t="shared" si="3"/>
        <v>vis</v>
      </c>
      <c r="E69" s="13">
        <f>VLOOKUP(C69,Active!C$21:E$972,3,FALSE)</f>
        <v>6204.490462027924</v>
      </c>
      <c r="F69" s="4" t="s">
        <v>120</v>
      </c>
      <c r="G69" s="3" t="str">
        <f t="shared" si="4"/>
        <v>45013.431</v>
      </c>
      <c r="H69" s="2">
        <f t="shared" si="5"/>
        <v>6204.5</v>
      </c>
      <c r="I69" s="14" t="s">
        <v>439</v>
      </c>
      <c r="J69" s="15" t="s">
        <v>440</v>
      </c>
      <c r="K69" s="14">
        <v>6204.5</v>
      </c>
      <c r="L69" s="14" t="s">
        <v>312</v>
      </c>
      <c r="M69" s="15" t="s">
        <v>164</v>
      </c>
      <c r="N69" s="15"/>
      <c r="O69" s="16" t="s">
        <v>284</v>
      </c>
      <c r="P69" s="16" t="s">
        <v>441</v>
      </c>
    </row>
    <row r="70" spans="1:16" ht="12.75" customHeight="1" thickBot="1" x14ac:dyDescent="0.25">
      <c r="A70" s="2" t="str">
        <f t="shared" si="0"/>
        <v> BBS 59 </v>
      </c>
      <c r="B70" s="4" t="str">
        <f t="shared" si="1"/>
        <v>II</v>
      </c>
      <c r="C70" s="2">
        <f t="shared" si="2"/>
        <v>45018.451999999997</v>
      </c>
      <c r="D70" s="3" t="str">
        <f t="shared" si="3"/>
        <v>vis</v>
      </c>
      <c r="E70" s="13">
        <f>VLOOKUP(C70,Active!C$21:E$972,3,FALSE)</f>
        <v>6211.5029681993074</v>
      </c>
      <c r="F70" s="4" t="s">
        <v>120</v>
      </c>
      <c r="G70" s="3" t="str">
        <f t="shared" si="4"/>
        <v>45018.452</v>
      </c>
      <c r="H70" s="2">
        <f t="shared" si="5"/>
        <v>6211.5</v>
      </c>
      <c r="I70" s="14" t="s">
        <v>442</v>
      </c>
      <c r="J70" s="15" t="s">
        <v>443</v>
      </c>
      <c r="K70" s="14">
        <v>6211.5</v>
      </c>
      <c r="L70" s="14" t="s">
        <v>246</v>
      </c>
      <c r="M70" s="15" t="s">
        <v>164</v>
      </c>
      <c r="N70" s="15"/>
      <c r="O70" s="16" t="s">
        <v>284</v>
      </c>
      <c r="P70" s="16" t="s">
        <v>441</v>
      </c>
    </row>
    <row r="71" spans="1:16" ht="12.75" customHeight="1" thickBot="1" x14ac:dyDescent="0.25">
      <c r="A71" s="2" t="str">
        <f t="shared" si="0"/>
        <v> BBS 59 </v>
      </c>
      <c r="B71" s="4" t="str">
        <f t="shared" si="1"/>
        <v>I</v>
      </c>
      <c r="C71" s="2">
        <f t="shared" si="2"/>
        <v>45022.389000000003</v>
      </c>
      <c r="D71" s="3" t="str">
        <f t="shared" si="3"/>
        <v>vis</v>
      </c>
      <c r="E71" s="13">
        <f>VLOOKUP(C71,Active!C$21:E$972,3,FALSE)</f>
        <v>6217.0015216342345</v>
      </c>
      <c r="F71" s="4" t="s">
        <v>120</v>
      </c>
      <c r="G71" s="3" t="str">
        <f t="shared" si="4"/>
        <v>45022.389</v>
      </c>
      <c r="H71" s="2">
        <f t="shared" si="5"/>
        <v>6217</v>
      </c>
      <c r="I71" s="14" t="s">
        <v>444</v>
      </c>
      <c r="J71" s="15" t="s">
        <v>445</v>
      </c>
      <c r="K71" s="14">
        <v>6217</v>
      </c>
      <c r="L71" s="14" t="s">
        <v>255</v>
      </c>
      <c r="M71" s="15" t="s">
        <v>164</v>
      </c>
      <c r="N71" s="15"/>
      <c r="O71" s="16" t="s">
        <v>284</v>
      </c>
      <c r="P71" s="16" t="s">
        <v>441</v>
      </c>
    </row>
    <row r="72" spans="1:16" ht="12.75" customHeight="1" thickBot="1" x14ac:dyDescent="0.25">
      <c r="A72" s="2" t="str">
        <f t="shared" si="0"/>
        <v> BBS 60 </v>
      </c>
      <c r="B72" s="4" t="str">
        <f t="shared" si="1"/>
        <v>I</v>
      </c>
      <c r="C72" s="2">
        <f t="shared" si="2"/>
        <v>45070.364999999998</v>
      </c>
      <c r="D72" s="3" t="str">
        <f t="shared" si="3"/>
        <v>vis</v>
      </c>
      <c r="E72" s="13">
        <f>VLOOKUP(C72,Active!C$21:E$972,3,FALSE)</f>
        <v>6284.0064999409888</v>
      </c>
      <c r="F72" s="4" t="s">
        <v>120</v>
      </c>
      <c r="G72" s="3" t="str">
        <f t="shared" si="4"/>
        <v>45070.365</v>
      </c>
      <c r="H72" s="2">
        <f t="shared" si="5"/>
        <v>6284</v>
      </c>
      <c r="I72" s="14" t="s">
        <v>448</v>
      </c>
      <c r="J72" s="15" t="s">
        <v>449</v>
      </c>
      <c r="K72" s="14">
        <v>6284</v>
      </c>
      <c r="L72" s="14" t="s">
        <v>149</v>
      </c>
      <c r="M72" s="15" t="s">
        <v>164</v>
      </c>
      <c r="N72" s="15"/>
      <c r="O72" s="16" t="s">
        <v>336</v>
      </c>
      <c r="P72" s="16" t="s">
        <v>450</v>
      </c>
    </row>
    <row r="73" spans="1:16" ht="12.75" customHeight="1" thickBot="1" x14ac:dyDescent="0.25">
      <c r="A73" s="2" t="str">
        <f t="shared" si="0"/>
        <v> BBS 65 </v>
      </c>
      <c r="B73" s="4" t="str">
        <f t="shared" si="1"/>
        <v>I</v>
      </c>
      <c r="C73" s="2">
        <f t="shared" si="2"/>
        <v>45385.411</v>
      </c>
      <c r="D73" s="3" t="str">
        <f t="shared" si="3"/>
        <v>vis</v>
      </c>
      <c r="E73" s="13">
        <f>VLOOKUP(C73,Active!C$21:E$972,3,FALSE)</f>
        <v>6724.0108853760403</v>
      </c>
      <c r="F73" s="4" t="s">
        <v>120</v>
      </c>
      <c r="G73" s="3" t="str">
        <f t="shared" si="4"/>
        <v>45385.411</v>
      </c>
      <c r="H73" s="2">
        <f t="shared" si="5"/>
        <v>6724</v>
      </c>
      <c r="I73" s="14" t="s">
        <v>453</v>
      </c>
      <c r="J73" s="15" t="s">
        <v>454</v>
      </c>
      <c r="K73" s="14">
        <v>6724</v>
      </c>
      <c r="L73" s="14" t="s">
        <v>258</v>
      </c>
      <c r="M73" s="15" t="s">
        <v>164</v>
      </c>
      <c r="N73" s="15"/>
      <c r="O73" s="16" t="s">
        <v>336</v>
      </c>
      <c r="P73" s="16" t="s">
        <v>455</v>
      </c>
    </row>
    <row r="74" spans="1:16" ht="12.75" customHeight="1" thickBot="1" x14ac:dyDescent="0.25">
      <c r="A74" s="2" t="str">
        <f t="shared" si="0"/>
        <v> BBS 66 </v>
      </c>
      <c r="B74" s="4" t="str">
        <f t="shared" si="1"/>
        <v>II</v>
      </c>
      <c r="C74" s="2">
        <f t="shared" si="2"/>
        <v>45427.3</v>
      </c>
      <c r="D74" s="3" t="str">
        <f t="shared" si="3"/>
        <v>vis</v>
      </c>
      <c r="E74" s="13">
        <f>VLOOKUP(C74,Active!C$21:E$972,3,FALSE)</f>
        <v>6782.5145442115436</v>
      </c>
      <c r="F74" s="4" t="s">
        <v>120</v>
      </c>
      <c r="G74" s="3" t="str">
        <f t="shared" si="4"/>
        <v>45427.300</v>
      </c>
      <c r="H74" s="2">
        <f t="shared" si="5"/>
        <v>6782.5</v>
      </c>
      <c r="I74" s="14" t="s">
        <v>456</v>
      </c>
      <c r="J74" s="15" t="s">
        <v>457</v>
      </c>
      <c r="K74" s="14">
        <v>6782.5</v>
      </c>
      <c r="L74" s="14" t="s">
        <v>193</v>
      </c>
      <c r="M74" s="15" t="s">
        <v>164</v>
      </c>
      <c r="N74" s="15"/>
      <c r="O74" s="16" t="s">
        <v>284</v>
      </c>
      <c r="P74" s="16" t="s">
        <v>458</v>
      </c>
    </row>
    <row r="75" spans="1:16" ht="12.75" customHeight="1" thickBot="1" x14ac:dyDescent="0.25">
      <c r="A75" s="2" t="str">
        <f t="shared" ref="A75:A138" si="6">P75</f>
        <v> BBS 66 </v>
      </c>
      <c r="B75" s="4" t="str">
        <f t="shared" ref="B75:B138" si="7">IF(H75=INT(H75),"I","II")</f>
        <v>I</v>
      </c>
      <c r="C75" s="2">
        <f t="shared" ref="C75:C138" si="8">1*G75</f>
        <v>45428.360999999997</v>
      </c>
      <c r="D75" s="3" t="str">
        <f t="shared" ref="D75:D138" si="9">VLOOKUP(F75,I$1:J$5,2,FALSE)</f>
        <v>vis</v>
      </c>
      <c r="E75" s="13">
        <f>VLOOKUP(C75,Active!C$21:E$972,3,FALSE)</f>
        <v>6783.9963743345861</v>
      </c>
      <c r="F75" s="4" t="s">
        <v>120</v>
      </c>
      <c r="G75" s="3" t="str">
        <f t="shared" ref="G75:G138" si="10">MID(I75,3,LEN(I75)-3)</f>
        <v>45428.361</v>
      </c>
      <c r="H75" s="2">
        <f t="shared" ref="H75:H138" si="11">1*K75</f>
        <v>6784</v>
      </c>
      <c r="I75" s="14" t="s">
        <v>459</v>
      </c>
      <c r="J75" s="15" t="s">
        <v>460</v>
      </c>
      <c r="K75" s="14">
        <v>6784</v>
      </c>
      <c r="L75" s="14" t="s">
        <v>122</v>
      </c>
      <c r="M75" s="15" t="s">
        <v>164</v>
      </c>
      <c r="N75" s="15"/>
      <c r="O75" s="16" t="s">
        <v>284</v>
      </c>
      <c r="P75" s="16" t="s">
        <v>458</v>
      </c>
    </row>
    <row r="76" spans="1:16" ht="12.75" customHeight="1" thickBot="1" x14ac:dyDescent="0.25">
      <c r="A76" s="2" t="str">
        <f t="shared" si="6"/>
        <v> BBS 66 </v>
      </c>
      <c r="B76" s="4" t="str">
        <f t="shared" si="7"/>
        <v>II</v>
      </c>
      <c r="C76" s="2">
        <f t="shared" si="8"/>
        <v>45437.326000000001</v>
      </c>
      <c r="D76" s="3" t="str">
        <f t="shared" si="9"/>
        <v>vis</v>
      </c>
      <c r="E76" s="13">
        <f>VLOOKUP(C76,Active!C$21:E$972,3,FALSE)</f>
        <v>6796.5172103884543</v>
      </c>
      <c r="F76" s="4" t="s">
        <v>120</v>
      </c>
      <c r="G76" s="3" t="str">
        <f t="shared" si="10"/>
        <v>45437.326</v>
      </c>
      <c r="H76" s="2">
        <f t="shared" si="11"/>
        <v>6796.5</v>
      </c>
      <c r="I76" s="14" t="s">
        <v>461</v>
      </c>
      <c r="J76" s="15" t="s">
        <v>462</v>
      </c>
      <c r="K76" s="14">
        <v>6796.5</v>
      </c>
      <c r="L76" s="14" t="s">
        <v>175</v>
      </c>
      <c r="M76" s="15" t="s">
        <v>164</v>
      </c>
      <c r="N76" s="15"/>
      <c r="O76" s="16" t="s">
        <v>284</v>
      </c>
      <c r="P76" s="16" t="s">
        <v>458</v>
      </c>
    </row>
    <row r="77" spans="1:16" ht="12.75" customHeight="1" thickBot="1" x14ac:dyDescent="0.25">
      <c r="A77" s="2" t="str">
        <f t="shared" si="6"/>
        <v> BBS 70 </v>
      </c>
      <c r="B77" s="4" t="str">
        <f t="shared" si="7"/>
        <v>I</v>
      </c>
      <c r="C77" s="2">
        <f t="shared" si="8"/>
        <v>45710.474999999999</v>
      </c>
      <c r="D77" s="3" t="str">
        <f t="shared" si="9"/>
        <v>vis</v>
      </c>
      <c r="E77" s="13">
        <f>VLOOKUP(C77,Active!C$21:E$972,3,FALSE)</f>
        <v>7178.006763905074</v>
      </c>
      <c r="F77" s="4" t="s">
        <v>120</v>
      </c>
      <c r="G77" s="3" t="str">
        <f t="shared" si="10"/>
        <v>45710.475</v>
      </c>
      <c r="H77" s="2">
        <f t="shared" si="11"/>
        <v>7178</v>
      </c>
      <c r="I77" s="14" t="s">
        <v>463</v>
      </c>
      <c r="J77" s="15" t="s">
        <v>464</v>
      </c>
      <c r="K77" s="14">
        <v>7178</v>
      </c>
      <c r="L77" s="14" t="s">
        <v>149</v>
      </c>
      <c r="M77" s="15" t="s">
        <v>164</v>
      </c>
      <c r="N77" s="15"/>
      <c r="O77" s="16" t="s">
        <v>284</v>
      </c>
      <c r="P77" s="16" t="s">
        <v>465</v>
      </c>
    </row>
    <row r="78" spans="1:16" ht="12.75" customHeight="1" thickBot="1" x14ac:dyDescent="0.25">
      <c r="A78" s="2" t="str">
        <f t="shared" si="6"/>
        <v> BBS 71 </v>
      </c>
      <c r="B78" s="4" t="str">
        <f t="shared" si="7"/>
        <v>I</v>
      </c>
      <c r="C78" s="2">
        <f t="shared" si="8"/>
        <v>45781.356</v>
      </c>
      <c r="D78" s="3" t="str">
        <f t="shared" si="9"/>
        <v>vis</v>
      </c>
      <c r="E78" s="13">
        <f>VLOOKUP(C78,Active!C$21:E$972,3,FALSE)</f>
        <v>7277.0016752641204</v>
      </c>
      <c r="F78" s="4" t="s">
        <v>120</v>
      </c>
      <c r="G78" s="3" t="str">
        <f t="shared" si="10"/>
        <v>45781.356</v>
      </c>
      <c r="H78" s="2">
        <f t="shared" si="11"/>
        <v>7277</v>
      </c>
      <c r="I78" s="14" t="s">
        <v>468</v>
      </c>
      <c r="J78" s="15" t="s">
        <v>469</v>
      </c>
      <c r="K78" s="14">
        <v>7277</v>
      </c>
      <c r="L78" s="14" t="s">
        <v>255</v>
      </c>
      <c r="M78" s="15" t="s">
        <v>164</v>
      </c>
      <c r="N78" s="15"/>
      <c r="O78" s="16" t="s">
        <v>284</v>
      </c>
      <c r="P78" s="16" t="s">
        <v>470</v>
      </c>
    </row>
    <row r="79" spans="1:16" ht="12.75" customHeight="1" thickBot="1" x14ac:dyDescent="0.25">
      <c r="A79" s="2" t="str">
        <f t="shared" si="6"/>
        <v> BBS 76 </v>
      </c>
      <c r="B79" s="4" t="str">
        <f t="shared" si="7"/>
        <v>I</v>
      </c>
      <c r="C79" s="2">
        <f t="shared" si="8"/>
        <v>46116.457999999999</v>
      </c>
      <c r="D79" s="3" t="str">
        <f t="shared" si="9"/>
        <v>vis</v>
      </c>
      <c r="E79" s="13">
        <f>VLOOKUP(C79,Active!C$21:E$972,3,FALSE)</f>
        <v>7745.0169795944566</v>
      </c>
      <c r="F79" s="4" t="s">
        <v>120</v>
      </c>
      <c r="G79" s="3" t="str">
        <f t="shared" si="10"/>
        <v>46116.458</v>
      </c>
      <c r="H79" s="2">
        <f t="shared" si="11"/>
        <v>7745</v>
      </c>
      <c r="I79" s="14" t="s">
        <v>471</v>
      </c>
      <c r="J79" s="15" t="s">
        <v>472</v>
      </c>
      <c r="K79" s="14">
        <v>7745</v>
      </c>
      <c r="L79" s="14" t="s">
        <v>175</v>
      </c>
      <c r="M79" s="15" t="s">
        <v>164</v>
      </c>
      <c r="N79" s="15"/>
      <c r="O79" s="16" t="s">
        <v>336</v>
      </c>
      <c r="P79" s="16" t="s">
        <v>473</v>
      </c>
    </row>
    <row r="80" spans="1:16" ht="12.75" customHeight="1" thickBot="1" x14ac:dyDescent="0.25">
      <c r="A80" s="2" t="str">
        <f t="shared" si="6"/>
        <v> BBS 88 </v>
      </c>
      <c r="B80" s="4" t="str">
        <f t="shared" si="7"/>
        <v>I</v>
      </c>
      <c r="C80" s="2">
        <f t="shared" si="8"/>
        <v>47205.504999999997</v>
      </c>
      <c r="D80" s="3" t="str">
        <f t="shared" si="9"/>
        <v>vis</v>
      </c>
      <c r="E80" s="13">
        <f>VLOOKUP(C80,Active!C$21:E$972,3,FALSE)</f>
        <v>9266.0185347479346</v>
      </c>
      <c r="F80" s="4" t="s">
        <v>120</v>
      </c>
      <c r="G80" s="3" t="str">
        <f t="shared" si="10"/>
        <v>47205.505</v>
      </c>
      <c r="H80" s="2">
        <f t="shared" si="11"/>
        <v>9266</v>
      </c>
      <c r="I80" s="14" t="s">
        <v>476</v>
      </c>
      <c r="J80" s="15" t="s">
        <v>477</v>
      </c>
      <c r="K80" s="14">
        <v>9266</v>
      </c>
      <c r="L80" s="14" t="s">
        <v>233</v>
      </c>
      <c r="M80" s="15" t="s">
        <v>164</v>
      </c>
      <c r="N80" s="15"/>
      <c r="O80" s="16" t="s">
        <v>478</v>
      </c>
      <c r="P80" s="16" t="s">
        <v>479</v>
      </c>
    </row>
    <row r="81" spans="1:16" ht="12.75" customHeight="1" thickBot="1" x14ac:dyDescent="0.25">
      <c r="A81" s="2" t="str">
        <f t="shared" si="6"/>
        <v> BBS 88 </v>
      </c>
      <c r="B81" s="4" t="str">
        <f t="shared" si="7"/>
        <v>II</v>
      </c>
      <c r="C81" s="2">
        <f t="shared" si="8"/>
        <v>47207.302000000003</v>
      </c>
      <c r="D81" s="3" t="str">
        <f t="shared" si="9"/>
        <v>vis</v>
      </c>
      <c r="E81" s="13">
        <f>VLOOKUP(C81,Active!C$21:E$972,3,FALSE)</f>
        <v>9268.528288500178</v>
      </c>
      <c r="F81" s="4" t="s">
        <v>120</v>
      </c>
      <c r="G81" s="3" t="str">
        <f t="shared" si="10"/>
        <v>47207.302</v>
      </c>
      <c r="H81" s="2">
        <f t="shared" si="11"/>
        <v>9268.5</v>
      </c>
      <c r="I81" s="14" t="s">
        <v>480</v>
      </c>
      <c r="J81" s="15" t="s">
        <v>481</v>
      </c>
      <c r="K81" s="14">
        <v>9268.5</v>
      </c>
      <c r="L81" s="14" t="s">
        <v>482</v>
      </c>
      <c r="M81" s="15" t="s">
        <v>164</v>
      </c>
      <c r="N81" s="15"/>
      <c r="O81" s="16" t="s">
        <v>483</v>
      </c>
      <c r="P81" s="16" t="s">
        <v>479</v>
      </c>
    </row>
    <row r="82" spans="1:16" ht="12.75" customHeight="1" thickBot="1" x14ac:dyDescent="0.25">
      <c r="A82" s="2" t="str">
        <f t="shared" si="6"/>
        <v> BBS 88 </v>
      </c>
      <c r="B82" s="4" t="str">
        <f t="shared" si="7"/>
        <v>I</v>
      </c>
      <c r="C82" s="2">
        <f t="shared" si="8"/>
        <v>47208.355000000003</v>
      </c>
      <c r="D82" s="3" t="str">
        <f t="shared" si="9"/>
        <v>vis</v>
      </c>
      <c r="E82" s="13">
        <f>VLOOKUP(C82,Active!C$21:E$972,3,FALSE)</f>
        <v>9269.9989455403029</v>
      </c>
      <c r="F82" s="4" t="s">
        <v>120</v>
      </c>
      <c r="G82" s="3" t="str">
        <f t="shared" si="10"/>
        <v>47208.355</v>
      </c>
      <c r="H82" s="2">
        <f t="shared" si="11"/>
        <v>9270</v>
      </c>
      <c r="I82" s="14" t="s">
        <v>484</v>
      </c>
      <c r="J82" s="15" t="s">
        <v>485</v>
      </c>
      <c r="K82" s="14">
        <v>9270</v>
      </c>
      <c r="L82" s="14" t="s">
        <v>240</v>
      </c>
      <c r="M82" s="15" t="s">
        <v>164</v>
      </c>
      <c r="N82" s="15"/>
      <c r="O82" s="16" t="s">
        <v>478</v>
      </c>
      <c r="P82" s="16" t="s">
        <v>479</v>
      </c>
    </row>
    <row r="83" spans="1:16" ht="12.75" customHeight="1" thickBot="1" x14ac:dyDescent="0.25">
      <c r="A83" s="2" t="str">
        <f t="shared" si="6"/>
        <v> BBS 87 </v>
      </c>
      <c r="B83" s="4" t="str">
        <f t="shared" si="7"/>
        <v>I</v>
      </c>
      <c r="C83" s="2">
        <f t="shared" si="8"/>
        <v>47208.368000000002</v>
      </c>
      <c r="D83" s="3" t="str">
        <f t="shared" si="9"/>
        <v>vis</v>
      </c>
      <c r="E83" s="13">
        <f>VLOOKUP(C83,Active!C$21:E$972,3,FALSE)</f>
        <v>9270.0171018000565</v>
      </c>
      <c r="F83" s="4" t="s">
        <v>120</v>
      </c>
      <c r="G83" s="3" t="str">
        <f t="shared" si="10"/>
        <v>47208.368</v>
      </c>
      <c r="H83" s="2">
        <f t="shared" si="11"/>
        <v>9270</v>
      </c>
      <c r="I83" s="14" t="s">
        <v>486</v>
      </c>
      <c r="J83" s="15" t="s">
        <v>487</v>
      </c>
      <c r="K83" s="14">
        <v>9270</v>
      </c>
      <c r="L83" s="14" t="s">
        <v>175</v>
      </c>
      <c r="M83" s="15" t="s">
        <v>164</v>
      </c>
      <c r="N83" s="15"/>
      <c r="O83" s="16" t="s">
        <v>284</v>
      </c>
      <c r="P83" s="16" t="s">
        <v>488</v>
      </c>
    </row>
    <row r="84" spans="1:16" ht="12.75" customHeight="1" thickBot="1" x14ac:dyDescent="0.25">
      <c r="A84" s="2" t="str">
        <f t="shared" si="6"/>
        <v> BBS 88 </v>
      </c>
      <c r="B84" s="4" t="str">
        <f t="shared" si="7"/>
        <v>I</v>
      </c>
      <c r="C84" s="2">
        <f t="shared" si="8"/>
        <v>47213.375</v>
      </c>
      <c r="D84" s="3" t="str">
        <f t="shared" si="9"/>
        <v>vis</v>
      </c>
      <c r="E84" s="13">
        <f>VLOOKUP(C84,Active!C$21:E$972,3,FALSE)</f>
        <v>9277.0100550763145</v>
      </c>
      <c r="F84" s="4" t="s">
        <v>120</v>
      </c>
      <c r="G84" s="3" t="str">
        <f t="shared" si="10"/>
        <v>47213.375</v>
      </c>
      <c r="H84" s="2">
        <f t="shared" si="11"/>
        <v>9277</v>
      </c>
      <c r="I84" s="14" t="s">
        <v>489</v>
      </c>
      <c r="J84" s="15" t="s">
        <v>490</v>
      </c>
      <c r="K84" s="14">
        <v>9277</v>
      </c>
      <c r="L84" s="14" t="s">
        <v>243</v>
      </c>
      <c r="M84" s="15" t="s">
        <v>164</v>
      </c>
      <c r="N84" s="15"/>
      <c r="O84" s="16" t="s">
        <v>478</v>
      </c>
      <c r="P84" s="16" t="s">
        <v>479</v>
      </c>
    </row>
    <row r="85" spans="1:16" ht="12.75" customHeight="1" thickBot="1" x14ac:dyDescent="0.25">
      <c r="A85" s="2" t="str">
        <f t="shared" si="6"/>
        <v> BBS 91 </v>
      </c>
      <c r="B85" s="4" t="str">
        <f t="shared" si="7"/>
        <v>I</v>
      </c>
      <c r="C85" s="2">
        <f t="shared" si="8"/>
        <v>47568.542000000001</v>
      </c>
      <c r="D85" s="3" t="str">
        <f t="shared" si="9"/>
        <v>vis</v>
      </c>
      <c r="E85" s="13">
        <f>VLOOKUP(C85,Active!C$21:E$972,3,FALSE)</f>
        <v>9773.0488480202366</v>
      </c>
      <c r="F85" s="4" t="s">
        <v>120</v>
      </c>
      <c r="G85" s="3" t="str">
        <f t="shared" si="10"/>
        <v>47568.542</v>
      </c>
      <c r="H85" s="2">
        <f t="shared" si="11"/>
        <v>9773</v>
      </c>
      <c r="I85" s="14" t="s">
        <v>491</v>
      </c>
      <c r="J85" s="15" t="s">
        <v>492</v>
      </c>
      <c r="K85" s="14">
        <v>9773</v>
      </c>
      <c r="L85" s="14" t="s">
        <v>493</v>
      </c>
      <c r="M85" s="15" t="s">
        <v>164</v>
      </c>
      <c r="N85" s="15"/>
      <c r="O85" s="16" t="s">
        <v>336</v>
      </c>
      <c r="P85" s="16" t="s">
        <v>494</v>
      </c>
    </row>
    <row r="86" spans="1:16" ht="12.75" customHeight="1" thickBot="1" x14ac:dyDescent="0.25">
      <c r="A86" s="2" t="str">
        <f t="shared" si="6"/>
        <v> BBS 91 </v>
      </c>
      <c r="B86" s="4" t="str">
        <f t="shared" si="7"/>
        <v>I</v>
      </c>
      <c r="C86" s="2">
        <f t="shared" si="8"/>
        <v>47586.419000000002</v>
      </c>
      <c r="D86" s="3" t="str">
        <f t="shared" si="9"/>
        <v>vis</v>
      </c>
      <c r="E86" s="13">
        <f>VLOOKUP(C86,Active!C$21:E$972,3,FALSE)</f>
        <v>9798.0164984535768</v>
      </c>
      <c r="F86" s="4" t="s">
        <v>120</v>
      </c>
      <c r="G86" s="3" t="str">
        <f t="shared" si="10"/>
        <v>47586.419</v>
      </c>
      <c r="H86" s="2">
        <f t="shared" si="11"/>
        <v>9798</v>
      </c>
      <c r="I86" s="14" t="s">
        <v>495</v>
      </c>
      <c r="J86" s="15" t="s">
        <v>496</v>
      </c>
      <c r="K86" s="14">
        <v>9798</v>
      </c>
      <c r="L86" s="14" t="s">
        <v>175</v>
      </c>
      <c r="M86" s="15" t="s">
        <v>164</v>
      </c>
      <c r="N86" s="15"/>
      <c r="O86" s="16" t="s">
        <v>336</v>
      </c>
      <c r="P86" s="16" t="s">
        <v>494</v>
      </c>
    </row>
    <row r="87" spans="1:16" ht="12.75" customHeight="1" thickBot="1" x14ac:dyDescent="0.25">
      <c r="A87" s="2" t="str">
        <f t="shared" si="6"/>
        <v> BBS 91 </v>
      </c>
      <c r="B87" s="4" t="str">
        <f t="shared" si="7"/>
        <v>II</v>
      </c>
      <c r="C87" s="2">
        <f t="shared" si="8"/>
        <v>47595.374000000003</v>
      </c>
      <c r="D87" s="3" t="str">
        <f t="shared" si="9"/>
        <v>vis</v>
      </c>
      <c r="E87" s="13">
        <f>VLOOKUP(C87,Active!C$21:E$972,3,FALSE)</f>
        <v>9810.5233681537848</v>
      </c>
      <c r="F87" s="4" t="s">
        <v>120</v>
      </c>
      <c r="G87" s="3" t="str">
        <f t="shared" si="10"/>
        <v>47595.374</v>
      </c>
      <c r="H87" s="2">
        <f t="shared" si="11"/>
        <v>9810.5</v>
      </c>
      <c r="I87" s="14" t="s">
        <v>497</v>
      </c>
      <c r="J87" s="15" t="s">
        <v>498</v>
      </c>
      <c r="K87" s="14">
        <v>9810.5</v>
      </c>
      <c r="L87" s="14" t="s">
        <v>402</v>
      </c>
      <c r="M87" s="15" t="s">
        <v>164</v>
      </c>
      <c r="N87" s="15"/>
      <c r="O87" s="16" t="s">
        <v>336</v>
      </c>
      <c r="P87" s="16" t="s">
        <v>494</v>
      </c>
    </row>
    <row r="88" spans="1:16" ht="12.75" customHeight="1" thickBot="1" x14ac:dyDescent="0.25">
      <c r="A88" s="2" t="str">
        <f t="shared" si="6"/>
        <v> BBS 94 </v>
      </c>
      <c r="B88" s="4" t="str">
        <f t="shared" si="7"/>
        <v>II</v>
      </c>
      <c r="C88" s="2">
        <f t="shared" si="8"/>
        <v>47943.368999999999</v>
      </c>
      <c r="D88" s="3" t="str">
        <f t="shared" si="9"/>
        <v>vis</v>
      </c>
      <c r="E88" s="13">
        <f>VLOOKUP(C88,Active!C$21:E$972,3,FALSE)</f>
        <v>10296.545492254607</v>
      </c>
      <c r="F88" s="4" t="s">
        <v>120</v>
      </c>
      <c r="G88" s="3" t="str">
        <f t="shared" si="10"/>
        <v>47943.369</v>
      </c>
      <c r="H88" s="2">
        <f t="shared" si="11"/>
        <v>10296.5</v>
      </c>
      <c r="I88" s="14" t="s">
        <v>499</v>
      </c>
      <c r="J88" s="15" t="s">
        <v>500</v>
      </c>
      <c r="K88" s="14">
        <v>10296.5</v>
      </c>
      <c r="L88" s="14" t="s">
        <v>501</v>
      </c>
      <c r="M88" s="15" t="s">
        <v>164</v>
      </c>
      <c r="N88" s="15"/>
      <c r="O88" s="16" t="s">
        <v>336</v>
      </c>
      <c r="P88" s="16" t="s">
        <v>502</v>
      </c>
    </row>
    <row r="89" spans="1:16" ht="12.75" customHeight="1" thickBot="1" x14ac:dyDescent="0.25">
      <c r="A89" s="2" t="str">
        <f t="shared" si="6"/>
        <v> BBS 94 </v>
      </c>
      <c r="B89" s="4" t="str">
        <f t="shared" si="7"/>
        <v>II</v>
      </c>
      <c r="C89" s="2">
        <f t="shared" si="8"/>
        <v>47958.377999999997</v>
      </c>
      <c r="D89" s="3" t="str">
        <f t="shared" si="9"/>
        <v>vis</v>
      </c>
      <c r="E89" s="13">
        <f>VLOOKUP(C89,Active!C$21:E$972,3,FALSE)</f>
        <v>10317.507592459002</v>
      </c>
      <c r="F89" s="4" t="s">
        <v>120</v>
      </c>
      <c r="G89" s="3" t="str">
        <f t="shared" si="10"/>
        <v>47958.378</v>
      </c>
      <c r="H89" s="2">
        <f t="shared" si="11"/>
        <v>10317.5</v>
      </c>
      <c r="I89" s="14" t="s">
        <v>503</v>
      </c>
      <c r="J89" s="15" t="s">
        <v>504</v>
      </c>
      <c r="K89" s="14">
        <v>10317.5</v>
      </c>
      <c r="L89" s="14" t="s">
        <v>149</v>
      </c>
      <c r="M89" s="15" t="s">
        <v>164</v>
      </c>
      <c r="N89" s="15"/>
      <c r="O89" s="16" t="s">
        <v>336</v>
      </c>
      <c r="P89" s="16" t="s">
        <v>502</v>
      </c>
    </row>
    <row r="90" spans="1:16" ht="12.75" customHeight="1" thickBot="1" x14ac:dyDescent="0.25">
      <c r="A90" s="2" t="str">
        <f t="shared" si="6"/>
        <v> BBS 94 </v>
      </c>
      <c r="B90" s="4" t="str">
        <f t="shared" si="7"/>
        <v>II</v>
      </c>
      <c r="C90" s="2">
        <f t="shared" si="8"/>
        <v>47968.408000000003</v>
      </c>
      <c r="D90" s="3" t="str">
        <f t="shared" si="9"/>
        <v>vis</v>
      </c>
      <c r="E90" s="13">
        <f>VLOOKUP(C90,Active!C$21:E$972,3,FALSE)</f>
        <v>10331.515845177388</v>
      </c>
      <c r="F90" s="4" t="s">
        <v>120</v>
      </c>
      <c r="G90" s="3" t="str">
        <f t="shared" si="10"/>
        <v>47968.408</v>
      </c>
      <c r="H90" s="2">
        <f t="shared" si="11"/>
        <v>10331.5</v>
      </c>
      <c r="I90" s="14" t="s">
        <v>505</v>
      </c>
      <c r="J90" s="15" t="s">
        <v>506</v>
      </c>
      <c r="K90" s="14">
        <v>10331.5</v>
      </c>
      <c r="L90" s="14" t="s">
        <v>157</v>
      </c>
      <c r="M90" s="15" t="s">
        <v>164</v>
      </c>
      <c r="N90" s="15"/>
      <c r="O90" s="16" t="s">
        <v>336</v>
      </c>
      <c r="P90" s="16" t="s">
        <v>502</v>
      </c>
    </row>
    <row r="91" spans="1:16" ht="12.75" customHeight="1" thickBot="1" x14ac:dyDescent="0.25">
      <c r="A91" s="2" t="str">
        <f t="shared" si="6"/>
        <v> BBS 101 </v>
      </c>
      <c r="B91" s="4" t="str">
        <f t="shared" si="7"/>
        <v>II</v>
      </c>
      <c r="C91" s="2">
        <f t="shared" si="8"/>
        <v>48689.421000000002</v>
      </c>
      <c r="D91" s="3" t="str">
        <f t="shared" si="9"/>
        <v>vis</v>
      </c>
      <c r="E91" s="13">
        <f>VLOOKUP(C91,Active!C$21:E$972,3,FALSE)</f>
        <v>11338.508100135965</v>
      </c>
      <c r="F91" s="4" t="s">
        <v>120</v>
      </c>
      <c r="G91" s="3" t="str">
        <f t="shared" si="10"/>
        <v>48689.421</v>
      </c>
      <c r="H91" s="2">
        <f t="shared" si="11"/>
        <v>11338.5</v>
      </c>
      <c r="I91" s="14" t="s">
        <v>507</v>
      </c>
      <c r="J91" s="15" t="s">
        <v>508</v>
      </c>
      <c r="K91" s="14">
        <v>11338.5</v>
      </c>
      <c r="L91" s="14" t="s">
        <v>181</v>
      </c>
      <c r="M91" s="15" t="s">
        <v>164</v>
      </c>
      <c r="N91" s="15"/>
      <c r="O91" s="16" t="s">
        <v>336</v>
      </c>
      <c r="P91" s="16" t="s">
        <v>509</v>
      </c>
    </row>
    <row r="92" spans="1:16" ht="12.75" customHeight="1" thickBot="1" x14ac:dyDescent="0.25">
      <c r="A92" s="2" t="str">
        <f t="shared" si="6"/>
        <v> BBS 101 </v>
      </c>
      <c r="B92" s="4" t="str">
        <f t="shared" si="7"/>
        <v>II</v>
      </c>
      <c r="C92" s="2">
        <f t="shared" si="8"/>
        <v>48712.337</v>
      </c>
      <c r="D92" s="3" t="str">
        <f t="shared" si="9"/>
        <v>vis</v>
      </c>
      <c r="E92" s="13">
        <f>VLOOKUP(C92,Active!C$21:E$972,3,FALSE)</f>
        <v>11370.513396177268</v>
      </c>
      <c r="F92" s="4" t="s">
        <v>120</v>
      </c>
      <c r="G92" s="3" t="str">
        <f t="shared" si="10"/>
        <v>48712.337</v>
      </c>
      <c r="H92" s="2">
        <f t="shared" si="11"/>
        <v>11370.5</v>
      </c>
      <c r="I92" s="14" t="s">
        <v>510</v>
      </c>
      <c r="J92" s="15" t="s">
        <v>511</v>
      </c>
      <c r="K92" s="14">
        <v>11370.5</v>
      </c>
      <c r="L92" s="14" t="s">
        <v>193</v>
      </c>
      <c r="M92" s="15" t="s">
        <v>164</v>
      </c>
      <c r="N92" s="15"/>
      <c r="O92" s="16" t="s">
        <v>336</v>
      </c>
      <c r="P92" s="16" t="s">
        <v>509</v>
      </c>
    </row>
    <row r="93" spans="1:16" ht="12.75" customHeight="1" thickBot="1" x14ac:dyDescent="0.25">
      <c r="A93" s="2" t="str">
        <f t="shared" si="6"/>
        <v> BBS 103 </v>
      </c>
      <c r="B93" s="4" t="str">
        <f t="shared" si="7"/>
        <v>I</v>
      </c>
      <c r="C93" s="2">
        <f t="shared" si="8"/>
        <v>49056.394</v>
      </c>
      <c r="D93" s="3" t="str">
        <f t="shared" si="9"/>
        <v>vis</v>
      </c>
      <c r="E93" s="13">
        <f>VLOOKUP(C93,Active!C$21:E$972,3,FALSE)</f>
        <v>11851.035570207812</v>
      </c>
      <c r="F93" s="4" t="s">
        <v>120</v>
      </c>
      <c r="G93" s="3" t="str">
        <f t="shared" si="10"/>
        <v>49056.394</v>
      </c>
      <c r="H93" s="2">
        <f t="shared" si="11"/>
        <v>11851</v>
      </c>
      <c r="I93" s="14" t="s">
        <v>512</v>
      </c>
      <c r="J93" s="15" t="s">
        <v>513</v>
      </c>
      <c r="K93" s="14">
        <v>11851</v>
      </c>
      <c r="L93" s="14" t="s">
        <v>514</v>
      </c>
      <c r="M93" s="15" t="s">
        <v>164</v>
      </c>
      <c r="N93" s="15"/>
      <c r="O93" s="16" t="s">
        <v>336</v>
      </c>
      <c r="P93" s="16" t="s">
        <v>515</v>
      </c>
    </row>
    <row r="94" spans="1:16" ht="12.75" customHeight="1" thickBot="1" x14ac:dyDescent="0.25">
      <c r="A94" s="2" t="str">
        <f t="shared" si="6"/>
        <v> BBS 103 </v>
      </c>
      <c r="B94" s="4" t="str">
        <f t="shared" si="7"/>
        <v>II</v>
      </c>
      <c r="C94" s="2">
        <f t="shared" si="8"/>
        <v>49065.338000000003</v>
      </c>
      <c r="D94" s="3" t="str">
        <f t="shared" si="9"/>
        <v>vis</v>
      </c>
      <c r="E94" s="13">
        <f>VLOOKUP(C94,Active!C$21:E$972,3,FALSE)</f>
        <v>11863.527076918999</v>
      </c>
      <c r="F94" s="4" t="s">
        <v>120</v>
      </c>
      <c r="G94" s="3" t="str">
        <f t="shared" si="10"/>
        <v>49065.338</v>
      </c>
      <c r="H94" s="2">
        <f t="shared" si="11"/>
        <v>11863.5</v>
      </c>
      <c r="I94" s="14" t="s">
        <v>516</v>
      </c>
      <c r="J94" s="15" t="s">
        <v>517</v>
      </c>
      <c r="K94" s="14">
        <v>11863.5</v>
      </c>
      <c r="L94" s="14" t="s">
        <v>226</v>
      </c>
      <c r="M94" s="15" t="s">
        <v>164</v>
      </c>
      <c r="N94" s="15"/>
      <c r="O94" s="16" t="s">
        <v>336</v>
      </c>
      <c r="P94" s="16" t="s">
        <v>515</v>
      </c>
    </row>
    <row r="95" spans="1:16" ht="12.75" customHeight="1" thickBot="1" x14ac:dyDescent="0.25">
      <c r="A95" s="2" t="str">
        <f t="shared" si="6"/>
        <v> BBS 104 </v>
      </c>
      <c r="B95" s="4" t="str">
        <f t="shared" si="7"/>
        <v>II</v>
      </c>
      <c r="C95" s="2">
        <f t="shared" si="8"/>
        <v>49090.387000000002</v>
      </c>
      <c r="D95" s="3" t="str">
        <f t="shared" si="9"/>
        <v>vis</v>
      </c>
      <c r="E95" s="13">
        <f>VLOOKUP(C95,Active!C$21:E$972,3,FALSE)</f>
        <v>11898.511396195428</v>
      </c>
      <c r="F95" s="4" t="s">
        <v>120</v>
      </c>
      <c r="G95" s="3" t="str">
        <f t="shared" si="10"/>
        <v>49090.387</v>
      </c>
      <c r="H95" s="2">
        <f t="shared" si="11"/>
        <v>11898.5</v>
      </c>
      <c r="I95" s="14" t="s">
        <v>518</v>
      </c>
      <c r="J95" s="15" t="s">
        <v>519</v>
      </c>
      <c r="K95" s="14">
        <v>11898.5</v>
      </c>
      <c r="L95" s="14" t="s">
        <v>258</v>
      </c>
      <c r="M95" s="15" t="s">
        <v>164</v>
      </c>
      <c r="N95" s="15"/>
      <c r="O95" s="16" t="s">
        <v>336</v>
      </c>
      <c r="P95" s="16" t="s">
        <v>520</v>
      </c>
    </row>
    <row r="96" spans="1:16" ht="12.75" customHeight="1" thickBot="1" x14ac:dyDescent="0.25">
      <c r="A96" s="2" t="str">
        <f t="shared" si="6"/>
        <v> BBS 104 </v>
      </c>
      <c r="B96" s="4" t="str">
        <f t="shared" si="7"/>
        <v>I</v>
      </c>
      <c r="C96" s="2">
        <f t="shared" si="8"/>
        <v>49104.338000000003</v>
      </c>
      <c r="D96" s="3" t="str">
        <f t="shared" si="9"/>
        <v>vis</v>
      </c>
      <c r="E96" s="13">
        <f>VLOOKUP(C96,Active!C$21:E$972,3,FALSE)</f>
        <v>11917.995856182873</v>
      </c>
      <c r="F96" s="4" t="s">
        <v>120</v>
      </c>
      <c r="G96" s="3" t="str">
        <f t="shared" si="10"/>
        <v>49104.338</v>
      </c>
      <c r="H96" s="2">
        <f t="shared" si="11"/>
        <v>11918</v>
      </c>
      <c r="I96" s="14" t="s">
        <v>521</v>
      </c>
      <c r="J96" s="15" t="s">
        <v>522</v>
      </c>
      <c r="K96" s="14">
        <v>11918</v>
      </c>
      <c r="L96" s="14" t="s">
        <v>122</v>
      </c>
      <c r="M96" s="15" t="s">
        <v>164</v>
      </c>
      <c r="N96" s="15"/>
      <c r="O96" s="16" t="s">
        <v>336</v>
      </c>
      <c r="P96" s="16" t="s">
        <v>520</v>
      </c>
    </row>
    <row r="97" spans="1:16" ht="12.75" customHeight="1" thickBot="1" x14ac:dyDescent="0.25">
      <c r="A97" s="2" t="str">
        <f t="shared" si="6"/>
        <v> BBS 106 </v>
      </c>
      <c r="B97" s="4" t="str">
        <f t="shared" si="7"/>
        <v>I</v>
      </c>
      <c r="C97" s="2">
        <f t="shared" si="8"/>
        <v>49442.315999999999</v>
      </c>
      <c r="D97" s="3" t="str">
        <f t="shared" si="9"/>
        <v>vis</v>
      </c>
      <c r="E97" s="13">
        <f>VLOOKUP(C97,Active!C$21:E$972,3,FALSE)</f>
        <v>12390.027883825074</v>
      </c>
      <c r="F97" s="4" t="s">
        <v>120</v>
      </c>
      <c r="G97" s="3" t="str">
        <f t="shared" si="10"/>
        <v>49442.316</v>
      </c>
      <c r="H97" s="2">
        <f t="shared" si="11"/>
        <v>12390</v>
      </c>
      <c r="I97" s="14" t="s">
        <v>529</v>
      </c>
      <c r="J97" s="15" t="s">
        <v>530</v>
      </c>
      <c r="K97" s="14">
        <v>12390</v>
      </c>
      <c r="L97" s="14" t="s">
        <v>482</v>
      </c>
      <c r="M97" s="15" t="s">
        <v>164</v>
      </c>
      <c r="N97" s="15"/>
      <c r="O97" s="16" t="s">
        <v>336</v>
      </c>
      <c r="P97" s="16" t="s">
        <v>531</v>
      </c>
    </row>
    <row r="98" spans="1:16" ht="12.75" customHeight="1" thickBot="1" x14ac:dyDescent="0.25">
      <c r="A98" s="2" t="str">
        <f t="shared" si="6"/>
        <v> BBS 109 </v>
      </c>
      <c r="B98" s="4" t="str">
        <f t="shared" si="7"/>
        <v>I</v>
      </c>
      <c r="C98" s="2">
        <f t="shared" si="8"/>
        <v>49810.345000000001</v>
      </c>
      <c r="D98" s="3" t="str">
        <f t="shared" si="9"/>
        <v>vis</v>
      </c>
      <c r="E98" s="13">
        <f>VLOOKUP(C98,Active!C$21:E$972,3,FALSE)</f>
        <v>12904.03020084315</v>
      </c>
      <c r="F98" s="4" t="s">
        <v>120</v>
      </c>
      <c r="G98" s="3" t="str">
        <f t="shared" si="10"/>
        <v>49810.345</v>
      </c>
      <c r="H98" s="2">
        <f t="shared" si="11"/>
        <v>12904</v>
      </c>
      <c r="I98" s="14" t="s">
        <v>532</v>
      </c>
      <c r="J98" s="15" t="s">
        <v>533</v>
      </c>
      <c r="K98" s="14">
        <v>12904</v>
      </c>
      <c r="L98" s="14" t="s">
        <v>534</v>
      </c>
      <c r="M98" s="15" t="s">
        <v>164</v>
      </c>
      <c r="N98" s="15"/>
      <c r="O98" s="16" t="s">
        <v>336</v>
      </c>
      <c r="P98" s="16" t="s">
        <v>535</v>
      </c>
    </row>
    <row r="99" spans="1:16" ht="12.75" customHeight="1" thickBot="1" x14ac:dyDescent="0.25">
      <c r="A99" s="2" t="str">
        <f t="shared" si="6"/>
        <v> BBS 111 </v>
      </c>
      <c r="B99" s="4" t="str">
        <f t="shared" si="7"/>
        <v>I</v>
      </c>
      <c r="C99" s="2">
        <f t="shared" si="8"/>
        <v>50153.305</v>
      </c>
      <c r="D99" s="3" t="str">
        <f t="shared" si="9"/>
        <v>vis</v>
      </c>
      <c r="E99" s="13">
        <f>VLOOKUP(C99,Active!C$21:E$972,3,FALSE)</f>
        <v>13383.020265877474</v>
      </c>
      <c r="F99" s="4" t="s">
        <v>120</v>
      </c>
      <c r="G99" s="3" t="str">
        <f t="shared" si="10"/>
        <v>50153.305</v>
      </c>
      <c r="H99" s="2">
        <f t="shared" si="11"/>
        <v>13383</v>
      </c>
      <c r="I99" s="14" t="s">
        <v>536</v>
      </c>
      <c r="J99" s="15" t="s">
        <v>537</v>
      </c>
      <c r="K99" s="14">
        <v>13383</v>
      </c>
      <c r="L99" s="14" t="s">
        <v>436</v>
      </c>
      <c r="M99" s="15" t="s">
        <v>164</v>
      </c>
      <c r="N99" s="15"/>
      <c r="O99" s="16" t="s">
        <v>336</v>
      </c>
      <c r="P99" s="16" t="s">
        <v>538</v>
      </c>
    </row>
    <row r="100" spans="1:16" ht="12.75" customHeight="1" thickBot="1" x14ac:dyDescent="0.25">
      <c r="A100" s="2" t="str">
        <f t="shared" si="6"/>
        <v>BAVM 102 </v>
      </c>
      <c r="B100" s="4" t="str">
        <f t="shared" si="7"/>
        <v>I</v>
      </c>
      <c r="C100" s="2">
        <f t="shared" si="8"/>
        <v>50465.484100000001</v>
      </c>
      <c r="D100" s="3" t="str">
        <f t="shared" si="9"/>
        <v>vis</v>
      </c>
      <c r="E100" s="13">
        <f>VLOOKUP(C100,Active!C$21:E$972,3,FALSE)</f>
        <v>13819.020637382484</v>
      </c>
      <c r="F100" s="4" t="s">
        <v>120</v>
      </c>
      <c r="G100" s="3" t="str">
        <f t="shared" si="10"/>
        <v>50465.4841</v>
      </c>
      <c r="H100" s="2">
        <f t="shared" si="11"/>
        <v>13819</v>
      </c>
      <c r="I100" s="14" t="s">
        <v>539</v>
      </c>
      <c r="J100" s="15" t="s">
        <v>540</v>
      </c>
      <c r="K100" s="14">
        <v>13819</v>
      </c>
      <c r="L100" s="14" t="s">
        <v>541</v>
      </c>
      <c r="M100" s="15" t="s">
        <v>264</v>
      </c>
      <c r="N100" s="15" t="s">
        <v>542</v>
      </c>
      <c r="O100" s="16" t="s">
        <v>543</v>
      </c>
      <c r="P100" s="17" t="s">
        <v>544</v>
      </c>
    </row>
    <row r="101" spans="1:16" ht="12.75" customHeight="1" thickBot="1" x14ac:dyDescent="0.25">
      <c r="A101" s="2" t="str">
        <f t="shared" si="6"/>
        <v> BBS 115 </v>
      </c>
      <c r="B101" s="4" t="str">
        <f t="shared" si="7"/>
        <v>II</v>
      </c>
      <c r="C101" s="2">
        <f t="shared" si="8"/>
        <v>50560.355000000003</v>
      </c>
      <c r="D101" s="3" t="str">
        <f t="shared" si="9"/>
        <v>vis</v>
      </c>
      <c r="E101" s="13">
        <f>VLOOKUP(C101,Active!C$21:E$972,3,FALSE)</f>
        <v>13951.520691502106</v>
      </c>
      <c r="F101" s="4" t="s">
        <v>120</v>
      </c>
      <c r="G101" s="3" t="str">
        <f t="shared" si="10"/>
        <v>50560.355</v>
      </c>
      <c r="H101" s="2">
        <f t="shared" si="11"/>
        <v>13951.5</v>
      </c>
      <c r="I101" s="14" t="s">
        <v>545</v>
      </c>
      <c r="J101" s="15" t="s">
        <v>546</v>
      </c>
      <c r="K101" s="14">
        <v>13951.5</v>
      </c>
      <c r="L101" s="14" t="s">
        <v>436</v>
      </c>
      <c r="M101" s="15" t="s">
        <v>164</v>
      </c>
      <c r="N101" s="15"/>
      <c r="O101" s="16" t="s">
        <v>336</v>
      </c>
      <c r="P101" s="16" t="s">
        <v>547</v>
      </c>
    </row>
    <row r="102" spans="1:16" ht="12.75" customHeight="1" thickBot="1" x14ac:dyDescent="0.25">
      <c r="A102" s="2" t="str">
        <f t="shared" si="6"/>
        <v> BBS 117 </v>
      </c>
      <c r="B102" s="4" t="str">
        <f t="shared" si="7"/>
        <v>II</v>
      </c>
      <c r="C102" s="2">
        <f t="shared" si="8"/>
        <v>50898.322999999997</v>
      </c>
      <c r="D102" s="3" t="str">
        <f t="shared" si="9"/>
        <v>vis</v>
      </c>
      <c r="E102" s="13">
        <f>VLOOKUP(C102,Active!C$21:E$972,3,FALSE)</f>
        <v>14423.538752790648</v>
      </c>
      <c r="F102" s="4" t="s">
        <v>120</v>
      </c>
      <c r="G102" s="3" t="str">
        <f t="shared" si="10"/>
        <v>50898.323</v>
      </c>
      <c r="H102" s="2">
        <f t="shared" si="11"/>
        <v>14423.5</v>
      </c>
      <c r="I102" s="14" t="s">
        <v>548</v>
      </c>
      <c r="J102" s="15" t="s">
        <v>549</v>
      </c>
      <c r="K102" s="14">
        <v>14423.5</v>
      </c>
      <c r="L102" s="14" t="s">
        <v>550</v>
      </c>
      <c r="M102" s="15" t="s">
        <v>164</v>
      </c>
      <c r="N102" s="15"/>
      <c r="O102" s="16" t="s">
        <v>336</v>
      </c>
      <c r="P102" s="16" t="s">
        <v>551</v>
      </c>
    </row>
    <row r="103" spans="1:16" ht="12.75" customHeight="1" thickBot="1" x14ac:dyDescent="0.25">
      <c r="A103" s="2" t="str">
        <f t="shared" si="6"/>
        <v>BAVM 152 </v>
      </c>
      <c r="B103" s="4" t="str">
        <f t="shared" si="7"/>
        <v>II</v>
      </c>
      <c r="C103" s="2">
        <f t="shared" si="8"/>
        <v>51601.431600000004</v>
      </c>
      <c r="D103" s="3" t="str">
        <f t="shared" si="9"/>
        <v>vis</v>
      </c>
      <c r="E103" s="13">
        <f>VLOOKUP(C103,Active!C$21:E$972,3,FALSE)</f>
        <v>15405.525089506873</v>
      </c>
      <c r="F103" s="4" t="s">
        <v>120</v>
      </c>
      <c r="G103" s="3" t="str">
        <f t="shared" si="10"/>
        <v>51601.4316</v>
      </c>
      <c r="H103" s="2">
        <f t="shared" si="11"/>
        <v>15405.5</v>
      </c>
      <c r="I103" s="14" t="s">
        <v>556</v>
      </c>
      <c r="J103" s="15" t="s">
        <v>557</v>
      </c>
      <c r="K103" s="14">
        <v>15405.5</v>
      </c>
      <c r="L103" s="14" t="s">
        <v>558</v>
      </c>
      <c r="M103" s="15" t="s">
        <v>264</v>
      </c>
      <c r="N103" s="15" t="s">
        <v>559</v>
      </c>
      <c r="O103" s="16" t="s">
        <v>543</v>
      </c>
      <c r="P103" s="17" t="s">
        <v>560</v>
      </c>
    </row>
    <row r="104" spans="1:16" ht="12.75" customHeight="1" thickBot="1" x14ac:dyDescent="0.25">
      <c r="A104" s="2" t="str">
        <f t="shared" si="6"/>
        <v>BAVM 152 </v>
      </c>
      <c r="B104" s="4" t="str">
        <f t="shared" si="7"/>
        <v>II</v>
      </c>
      <c r="C104" s="2">
        <f t="shared" si="8"/>
        <v>51954.424299999999</v>
      </c>
      <c r="D104" s="3" t="str">
        <f t="shared" si="9"/>
        <v>vis</v>
      </c>
      <c r="E104" s="13">
        <f>VLOOKUP(C104,Active!C$21:E$972,3,FALSE)</f>
        <v>15898.527178175056</v>
      </c>
      <c r="F104" s="4" t="s">
        <v>120</v>
      </c>
      <c r="G104" s="3" t="str">
        <f t="shared" si="10"/>
        <v>51954.4243</v>
      </c>
      <c r="H104" s="2">
        <f t="shared" si="11"/>
        <v>15898.5</v>
      </c>
      <c r="I104" s="14" t="s">
        <v>576</v>
      </c>
      <c r="J104" s="15" t="s">
        <v>577</v>
      </c>
      <c r="K104" s="14" t="s">
        <v>578</v>
      </c>
      <c r="L104" s="14" t="s">
        <v>579</v>
      </c>
      <c r="M104" s="15" t="s">
        <v>264</v>
      </c>
      <c r="N104" s="15" t="s">
        <v>559</v>
      </c>
      <c r="O104" s="16" t="s">
        <v>543</v>
      </c>
      <c r="P104" s="17" t="s">
        <v>560</v>
      </c>
    </row>
    <row r="105" spans="1:16" ht="12.75" customHeight="1" thickBot="1" x14ac:dyDescent="0.25">
      <c r="A105" s="2" t="str">
        <f t="shared" si="6"/>
        <v>IBVS 5224 </v>
      </c>
      <c r="B105" s="4" t="str">
        <f t="shared" si="7"/>
        <v>I</v>
      </c>
      <c r="C105" s="2">
        <f t="shared" si="8"/>
        <v>51964.806400000001</v>
      </c>
      <c r="D105" s="3" t="str">
        <f t="shared" si="9"/>
        <v>vis</v>
      </c>
      <c r="E105" s="13">
        <f>VLOOKUP(C105,Active!C$21:E$972,3,FALSE)</f>
        <v>15913.027186205712</v>
      </c>
      <c r="F105" s="4" t="s">
        <v>120</v>
      </c>
      <c r="G105" s="3" t="str">
        <f t="shared" si="10"/>
        <v>51964.8064</v>
      </c>
      <c r="H105" s="2">
        <f t="shared" si="11"/>
        <v>15913</v>
      </c>
      <c r="I105" s="14" t="s">
        <v>585</v>
      </c>
      <c r="J105" s="15" t="s">
        <v>586</v>
      </c>
      <c r="K105" s="14" t="s">
        <v>587</v>
      </c>
      <c r="L105" s="14" t="s">
        <v>579</v>
      </c>
      <c r="M105" s="15" t="s">
        <v>264</v>
      </c>
      <c r="N105" s="15" t="s">
        <v>265</v>
      </c>
      <c r="O105" s="16" t="s">
        <v>574</v>
      </c>
      <c r="P105" s="17" t="s">
        <v>575</v>
      </c>
    </row>
    <row r="106" spans="1:16" ht="12.75" customHeight="1" thickBot="1" x14ac:dyDescent="0.25">
      <c r="A106" s="2" t="str">
        <f t="shared" si="6"/>
        <v>BAVM 158 </v>
      </c>
      <c r="B106" s="4" t="str">
        <f t="shared" si="7"/>
        <v>I</v>
      </c>
      <c r="C106" s="2">
        <f t="shared" si="8"/>
        <v>52306.342799999999</v>
      </c>
      <c r="D106" s="3" t="str">
        <f t="shared" si="9"/>
        <v>vis</v>
      </c>
      <c r="E106" s="13">
        <f>VLOOKUP(C106,Active!C$21:E$972,3,FALSE)</f>
        <v>16390.029001133367</v>
      </c>
      <c r="F106" s="4" t="s">
        <v>120</v>
      </c>
      <c r="G106" s="3" t="str">
        <f t="shared" si="10"/>
        <v>52306.3428</v>
      </c>
      <c r="H106" s="2">
        <f t="shared" si="11"/>
        <v>16390</v>
      </c>
      <c r="I106" s="14" t="s">
        <v>596</v>
      </c>
      <c r="J106" s="15" t="s">
        <v>597</v>
      </c>
      <c r="K106" s="14" t="s">
        <v>598</v>
      </c>
      <c r="L106" s="14" t="s">
        <v>599</v>
      </c>
      <c r="M106" s="15" t="s">
        <v>264</v>
      </c>
      <c r="N106" s="15" t="s">
        <v>600</v>
      </c>
      <c r="O106" s="16" t="s">
        <v>601</v>
      </c>
      <c r="P106" s="17" t="s">
        <v>602</v>
      </c>
    </row>
    <row r="107" spans="1:16" ht="12.75" customHeight="1" thickBot="1" x14ac:dyDescent="0.25">
      <c r="A107" s="2" t="str">
        <f t="shared" si="6"/>
        <v>IBVS 5843 </v>
      </c>
      <c r="B107" s="4" t="str">
        <f t="shared" si="7"/>
        <v>I</v>
      </c>
      <c r="C107" s="2">
        <f t="shared" si="8"/>
        <v>53389.675300000003</v>
      </c>
      <c r="D107" s="3" t="str">
        <f t="shared" si="9"/>
        <v>vis</v>
      </c>
      <c r="E107" s="13">
        <f>VLOOKUP(C107,Active!C$21:E$972,3,FALSE)</f>
        <v>17903.049483489329</v>
      </c>
      <c r="F107" s="4" t="s">
        <v>120</v>
      </c>
      <c r="G107" s="3" t="str">
        <f t="shared" si="10"/>
        <v>53389.6753</v>
      </c>
      <c r="H107" s="2">
        <f t="shared" si="11"/>
        <v>17903</v>
      </c>
      <c r="I107" s="14" t="s">
        <v>642</v>
      </c>
      <c r="J107" s="15" t="s">
        <v>643</v>
      </c>
      <c r="K107" s="14" t="s">
        <v>644</v>
      </c>
      <c r="L107" s="14" t="s">
        <v>645</v>
      </c>
      <c r="M107" s="15" t="s">
        <v>526</v>
      </c>
      <c r="N107" s="15" t="s">
        <v>559</v>
      </c>
      <c r="O107" s="16" t="s">
        <v>646</v>
      </c>
      <c r="P107" s="17" t="s">
        <v>647</v>
      </c>
    </row>
    <row r="108" spans="1:16" ht="12.75" customHeight="1" thickBot="1" x14ac:dyDescent="0.25">
      <c r="A108" s="2" t="str">
        <f t="shared" si="6"/>
        <v>IBVS 5843 </v>
      </c>
      <c r="B108" s="4" t="str">
        <f t="shared" si="7"/>
        <v>II</v>
      </c>
      <c r="C108" s="2">
        <f t="shared" si="8"/>
        <v>53390.7408</v>
      </c>
      <c r="D108" s="3" t="str">
        <f t="shared" si="9"/>
        <v>vis</v>
      </c>
      <c r="E108" s="13">
        <f>VLOOKUP(C108,Active!C$21:E$972,3,FALSE)</f>
        <v>17904.537598471521</v>
      </c>
      <c r="F108" s="4" t="s">
        <v>120</v>
      </c>
      <c r="G108" s="3" t="str">
        <f t="shared" si="10"/>
        <v>53390.7408</v>
      </c>
      <c r="H108" s="2">
        <f t="shared" si="11"/>
        <v>17904.5</v>
      </c>
      <c r="I108" s="14" t="s">
        <v>648</v>
      </c>
      <c r="J108" s="15" t="s">
        <v>649</v>
      </c>
      <c r="K108" s="14" t="s">
        <v>650</v>
      </c>
      <c r="L108" s="14" t="s">
        <v>651</v>
      </c>
      <c r="M108" s="15" t="s">
        <v>526</v>
      </c>
      <c r="N108" s="15" t="s">
        <v>559</v>
      </c>
      <c r="O108" s="16" t="s">
        <v>646</v>
      </c>
      <c r="P108" s="17" t="s">
        <v>647</v>
      </c>
    </row>
    <row r="109" spans="1:16" ht="12.75" customHeight="1" thickBot="1" x14ac:dyDescent="0.25">
      <c r="A109" s="2" t="str">
        <f t="shared" si="6"/>
        <v>IBVS 5843 </v>
      </c>
      <c r="B109" s="4" t="str">
        <f t="shared" si="7"/>
        <v>I</v>
      </c>
      <c r="C109" s="2">
        <f t="shared" si="8"/>
        <v>53409.713300000003</v>
      </c>
      <c r="D109" s="3" t="str">
        <f t="shared" si="9"/>
        <v>vis</v>
      </c>
      <c r="E109" s="13">
        <f>VLOOKUP(C109,Active!C$21:E$972,3,FALSE)</f>
        <v>17931.035262948037</v>
      </c>
      <c r="F109" s="4" t="s">
        <v>120</v>
      </c>
      <c r="G109" s="3" t="str">
        <f t="shared" si="10"/>
        <v>53409.7133</v>
      </c>
      <c r="H109" s="2">
        <f t="shared" si="11"/>
        <v>17931</v>
      </c>
      <c r="I109" s="14" t="s">
        <v>652</v>
      </c>
      <c r="J109" s="15" t="s">
        <v>653</v>
      </c>
      <c r="K109" s="14" t="s">
        <v>654</v>
      </c>
      <c r="L109" s="14" t="s">
        <v>655</v>
      </c>
      <c r="M109" s="15" t="s">
        <v>526</v>
      </c>
      <c r="N109" s="15" t="s">
        <v>559</v>
      </c>
      <c r="O109" s="16" t="s">
        <v>646</v>
      </c>
      <c r="P109" s="17" t="s">
        <v>647</v>
      </c>
    </row>
    <row r="110" spans="1:16" ht="12.75" customHeight="1" thickBot="1" x14ac:dyDescent="0.25">
      <c r="A110" s="2" t="str">
        <f t="shared" si="6"/>
        <v>IBVS 5741 </v>
      </c>
      <c r="B110" s="4" t="str">
        <f t="shared" si="7"/>
        <v>I</v>
      </c>
      <c r="C110" s="2">
        <f t="shared" si="8"/>
        <v>53410.427000000003</v>
      </c>
      <c r="D110" s="3" t="str">
        <f t="shared" si="9"/>
        <v>vis</v>
      </c>
      <c r="E110" s="13">
        <f>VLOOKUP(C110,Active!C$21:E$972,3,FALSE)</f>
        <v>17932.032041608563</v>
      </c>
      <c r="F110" s="4" t="s">
        <v>120</v>
      </c>
      <c r="G110" s="3" t="str">
        <f t="shared" si="10"/>
        <v>53410.4270</v>
      </c>
      <c r="H110" s="2">
        <f t="shared" si="11"/>
        <v>17932</v>
      </c>
      <c r="I110" s="14" t="s">
        <v>656</v>
      </c>
      <c r="J110" s="15" t="s">
        <v>657</v>
      </c>
      <c r="K110" s="14" t="s">
        <v>658</v>
      </c>
      <c r="L110" s="14" t="s">
        <v>659</v>
      </c>
      <c r="M110" s="15" t="s">
        <v>264</v>
      </c>
      <c r="N110" s="15" t="s">
        <v>265</v>
      </c>
      <c r="O110" s="16" t="s">
        <v>660</v>
      </c>
      <c r="P110" s="17" t="s">
        <v>661</v>
      </c>
    </row>
    <row r="111" spans="1:16" ht="13.5" thickBot="1" x14ac:dyDescent="0.25">
      <c r="A111" s="2" t="str">
        <f t="shared" si="6"/>
        <v>IBVS 5672 </v>
      </c>
      <c r="B111" s="4" t="str">
        <f t="shared" si="7"/>
        <v>I</v>
      </c>
      <c r="C111" s="2">
        <f t="shared" si="8"/>
        <v>53693.9663</v>
      </c>
      <c r="D111" s="3" t="str">
        <f t="shared" si="9"/>
        <v>vis</v>
      </c>
      <c r="E111" s="13">
        <f>VLOOKUP(C111,Active!C$21:E$972,3,FALSE)</f>
        <v>18328.033055565837</v>
      </c>
      <c r="F111" s="4" t="s">
        <v>120</v>
      </c>
      <c r="G111" s="3" t="str">
        <f t="shared" si="10"/>
        <v>53693.9663</v>
      </c>
      <c r="H111" s="2">
        <f t="shared" si="11"/>
        <v>18328</v>
      </c>
      <c r="I111" s="14" t="s">
        <v>666</v>
      </c>
      <c r="J111" s="15" t="s">
        <v>667</v>
      </c>
      <c r="K111" s="14" t="s">
        <v>668</v>
      </c>
      <c r="L111" s="14" t="s">
        <v>669</v>
      </c>
      <c r="M111" s="15" t="s">
        <v>264</v>
      </c>
      <c r="N111" s="15" t="s">
        <v>265</v>
      </c>
      <c r="O111" s="16" t="s">
        <v>574</v>
      </c>
      <c r="P111" s="17" t="s">
        <v>670</v>
      </c>
    </row>
    <row r="112" spans="1:16" ht="26.25" thickBot="1" x14ac:dyDescent="0.25">
      <c r="A112" s="2" t="str">
        <f t="shared" si="6"/>
        <v>JAAVSO 36(2);186 </v>
      </c>
      <c r="B112" s="4" t="str">
        <f t="shared" si="7"/>
        <v>II</v>
      </c>
      <c r="C112" s="2">
        <f t="shared" si="8"/>
        <v>54527.758500000004</v>
      </c>
      <c r="D112" s="3" t="str">
        <f t="shared" si="9"/>
        <v>vis</v>
      </c>
      <c r="E112" s="13">
        <f>VLOOKUP(C112,Active!C$21:E$972,3,FALSE)</f>
        <v>19492.536729764328</v>
      </c>
      <c r="F112" s="4" t="s">
        <v>120</v>
      </c>
      <c r="G112" s="3" t="str">
        <f t="shared" si="10"/>
        <v>54527.7585</v>
      </c>
      <c r="H112" s="2">
        <f t="shared" si="11"/>
        <v>19492.5</v>
      </c>
      <c r="I112" s="14" t="s">
        <v>706</v>
      </c>
      <c r="J112" s="15" t="s">
        <v>707</v>
      </c>
      <c r="K112" s="14" t="s">
        <v>708</v>
      </c>
      <c r="L112" s="14" t="s">
        <v>709</v>
      </c>
      <c r="M112" s="15" t="s">
        <v>526</v>
      </c>
      <c r="N112" s="15" t="s">
        <v>542</v>
      </c>
      <c r="O112" s="16" t="s">
        <v>705</v>
      </c>
      <c r="P112" s="17" t="s">
        <v>710</v>
      </c>
    </row>
    <row r="113" spans="1:16" ht="26.25" thickBot="1" x14ac:dyDescent="0.25">
      <c r="A113" s="2" t="str">
        <f t="shared" si="6"/>
        <v>JAAVSO 36(2);186 </v>
      </c>
      <c r="B113" s="4" t="str">
        <f t="shared" si="7"/>
        <v>II</v>
      </c>
      <c r="C113" s="2">
        <f t="shared" si="8"/>
        <v>54532.770199999999</v>
      </c>
      <c r="D113" s="3" t="str">
        <f t="shared" si="9"/>
        <v>vis</v>
      </c>
      <c r="E113" s="13">
        <f>VLOOKUP(C113,Active!C$21:E$972,3,FALSE)</f>
        <v>19499.536247226803</v>
      </c>
      <c r="F113" s="4" t="s">
        <v>120</v>
      </c>
      <c r="G113" s="3" t="str">
        <f t="shared" si="10"/>
        <v>54532.7702</v>
      </c>
      <c r="H113" s="2">
        <f t="shared" si="11"/>
        <v>19499.5</v>
      </c>
      <c r="I113" s="14" t="s">
        <v>711</v>
      </c>
      <c r="J113" s="15" t="s">
        <v>712</v>
      </c>
      <c r="K113" s="14" t="s">
        <v>713</v>
      </c>
      <c r="L113" s="14" t="s">
        <v>714</v>
      </c>
      <c r="M113" s="15" t="s">
        <v>526</v>
      </c>
      <c r="N113" s="15" t="s">
        <v>542</v>
      </c>
      <c r="O113" s="16" t="s">
        <v>705</v>
      </c>
      <c r="P113" s="17" t="s">
        <v>710</v>
      </c>
    </row>
    <row r="114" spans="1:16" ht="26.25" thickBot="1" x14ac:dyDescent="0.25">
      <c r="A114" s="2" t="str">
        <f t="shared" si="6"/>
        <v>JAAVSO 36(2);186 </v>
      </c>
      <c r="B114" s="4" t="str">
        <f t="shared" si="7"/>
        <v>II</v>
      </c>
      <c r="C114" s="2">
        <f t="shared" si="8"/>
        <v>54540.646399999998</v>
      </c>
      <c r="D114" s="3" t="str">
        <f t="shared" si="9"/>
        <v>vis</v>
      </c>
      <c r="E114" s="13">
        <f>VLOOKUP(C114,Active!C$21:E$972,3,FALSE)</f>
        <v>19510.536426694445</v>
      </c>
      <c r="F114" s="4" t="s">
        <v>120</v>
      </c>
      <c r="G114" s="3" t="str">
        <f t="shared" si="10"/>
        <v>54540.6464</v>
      </c>
      <c r="H114" s="2">
        <f t="shared" si="11"/>
        <v>19510.5</v>
      </c>
      <c r="I114" s="14" t="s">
        <v>715</v>
      </c>
      <c r="J114" s="15" t="s">
        <v>716</v>
      </c>
      <c r="K114" s="14" t="s">
        <v>717</v>
      </c>
      <c r="L114" s="14" t="s">
        <v>718</v>
      </c>
      <c r="M114" s="15" t="s">
        <v>526</v>
      </c>
      <c r="N114" s="15" t="s">
        <v>542</v>
      </c>
      <c r="O114" s="16" t="s">
        <v>693</v>
      </c>
      <c r="P114" s="17" t="s">
        <v>710</v>
      </c>
    </row>
    <row r="115" spans="1:16" ht="13.5" thickBot="1" x14ac:dyDescent="0.25">
      <c r="A115" s="2" t="str">
        <f t="shared" si="6"/>
        <v>JAAVSO 37(1);44 </v>
      </c>
      <c r="B115" s="4" t="str">
        <f t="shared" si="7"/>
        <v>I</v>
      </c>
      <c r="C115" s="2">
        <f t="shared" si="8"/>
        <v>54825.975700000003</v>
      </c>
      <c r="D115" s="3" t="str">
        <f t="shared" si="9"/>
        <v>vis</v>
      </c>
      <c r="E115" s="13">
        <f>VLOOKUP(C115,Active!C$21:E$972,3,FALSE)</f>
        <v>19909.037417956406</v>
      </c>
      <c r="F115" s="4" t="s">
        <v>120</v>
      </c>
      <c r="G115" s="3" t="str">
        <f t="shared" si="10"/>
        <v>54825.9757</v>
      </c>
      <c r="H115" s="2">
        <f t="shared" si="11"/>
        <v>19909</v>
      </c>
      <c r="I115" s="14" t="s">
        <v>719</v>
      </c>
      <c r="J115" s="15" t="s">
        <v>720</v>
      </c>
      <c r="K115" s="14" t="s">
        <v>721</v>
      </c>
      <c r="L115" s="14" t="s">
        <v>722</v>
      </c>
      <c r="M115" s="15" t="s">
        <v>526</v>
      </c>
      <c r="N115" s="15" t="s">
        <v>527</v>
      </c>
      <c r="O115" s="16" t="s">
        <v>406</v>
      </c>
      <c r="P115" s="17" t="s">
        <v>723</v>
      </c>
    </row>
    <row r="116" spans="1:16" ht="13.5" thickBot="1" x14ac:dyDescent="0.25">
      <c r="A116" s="2" t="str">
        <f t="shared" si="6"/>
        <v>IBVS 5871 </v>
      </c>
      <c r="B116" s="4" t="str">
        <f t="shared" si="7"/>
        <v>II</v>
      </c>
      <c r="C116" s="2">
        <f t="shared" si="8"/>
        <v>54829.912300000004</v>
      </c>
      <c r="D116" s="3" t="str">
        <f t="shared" si="9"/>
        <v>vis</v>
      </c>
      <c r="E116" s="13">
        <f>VLOOKUP(C116,Active!C$21:E$972,3,FALSE)</f>
        <v>19914.535412737179</v>
      </c>
      <c r="F116" s="4" t="s">
        <v>120</v>
      </c>
      <c r="G116" s="3" t="str">
        <f t="shared" si="10"/>
        <v>54829.9123</v>
      </c>
      <c r="H116" s="2">
        <f t="shared" si="11"/>
        <v>19914.5</v>
      </c>
      <c r="I116" s="14" t="s">
        <v>724</v>
      </c>
      <c r="J116" s="15" t="s">
        <v>725</v>
      </c>
      <c r="K116" s="14" t="s">
        <v>726</v>
      </c>
      <c r="L116" s="14" t="s">
        <v>727</v>
      </c>
      <c r="M116" s="15" t="s">
        <v>526</v>
      </c>
      <c r="N116" s="15" t="s">
        <v>120</v>
      </c>
      <c r="O116" s="16" t="s">
        <v>288</v>
      </c>
      <c r="P116" s="17" t="s">
        <v>728</v>
      </c>
    </row>
    <row r="117" spans="1:16" ht="13.5" thickBot="1" x14ac:dyDescent="0.25">
      <c r="A117" s="2" t="str">
        <f t="shared" si="6"/>
        <v>BAVM 214 </v>
      </c>
      <c r="B117" s="4" t="str">
        <f t="shared" si="7"/>
        <v>I</v>
      </c>
      <c r="C117" s="2">
        <f t="shared" si="8"/>
        <v>54842.444199999998</v>
      </c>
      <c r="D117" s="3" t="str">
        <f t="shared" si="9"/>
        <v>vis</v>
      </c>
      <c r="E117" s="13">
        <f>VLOOKUP(C117,Active!C$21:E$972,3,FALSE)</f>
        <v>19932.037907477094</v>
      </c>
      <c r="F117" s="4" t="s">
        <v>120</v>
      </c>
      <c r="G117" s="3" t="str">
        <f t="shared" si="10"/>
        <v>54842.4442</v>
      </c>
      <c r="H117" s="2">
        <f t="shared" si="11"/>
        <v>19932</v>
      </c>
      <c r="I117" s="14" t="s">
        <v>729</v>
      </c>
      <c r="J117" s="15" t="s">
        <v>730</v>
      </c>
      <c r="K117" s="14" t="s">
        <v>731</v>
      </c>
      <c r="L117" s="14" t="s">
        <v>732</v>
      </c>
      <c r="M117" s="15" t="s">
        <v>526</v>
      </c>
      <c r="N117" s="15" t="s">
        <v>733</v>
      </c>
      <c r="O117" s="16" t="s">
        <v>734</v>
      </c>
      <c r="P117" s="17" t="s">
        <v>735</v>
      </c>
    </row>
    <row r="118" spans="1:16" ht="13.5" thickBot="1" x14ac:dyDescent="0.25">
      <c r="A118" s="2" t="str">
        <f t="shared" si="6"/>
        <v>JAAVSO 37(1);44 </v>
      </c>
      <c r="B118" s="4" t="str">
        <f t="shared" si="7"/>
        <v>I</v>
      </c>
      <c r="C118" s="2">
        <f t="shared" si="8"/>
        <v>54864.640800000001</v>
      </c>
      <c r="D118" s="3" t="str">
        <f t="shared" si="9"/>
        <v>vis</v>
      </c>
      <c r="E118" s="13">
        <f>VLOOKUP(C118,Active!C$21:E$972,3,FALSE)</f>
        <v>19963.03846403629</v>
      </c>
      <c r="F118" s="4" t="s">
        <v>120</v>
      </c>
      <c r="G118" s="3" t="str">
        <f t="shared" si="10"/>
        <v>54864.6408</v>
      </c>
      <c r="H118" s="2">
        <f t="shared" si="11"/>
        <v>19963</v>
      </c>
      <c r="I118" s="14" t="s">
        <v>736</v>
      </c>
      <c r="J118" s="15" t="s">
        <v>737</v>
      </c>
      <c r="K118" s="14" t="s">
        <v>738</v>
      </c>
      <c r="L118" s="14" t="s">
        <v>739</v>
      </c>
      <c r="M118" s="15" t="s">
        <v>526</v>
      </c>
      <c r="N118" s="15" t="s">
        <v>527</v>
      </c>
      <c r="O118" s="16" t="s">
        <v>693</v>
      </c>
      <c r="P118" s="17" t="s">
        <v>723</v>
      </c>
    </row>
    <row r="119" spans="1:16" ht="13.5" thickBot="1" x14ac:dyDescent="0.25">
      <c r="A119" s="2" t="str">
        <f t="shared" si="6"/>
        <v> JAAVSO 38;85 </v>
      </c>
      <c r="B119" s="4" t="str">
        <f t="shared" si="7"/>
        <v>I</v>
      </c>
      <c r="C119" s="2">
        <f t="shared" si="8"/>
        <v>54932.661800000002</v>
      </c>
      <c r="D119" s="3" t="str">
        <f t="shared" si="9"/>
        <v>vis</v>
      </c>
      <c r="E119" s="13">
        <f>VLOOKUP(C119,Active!C$21:E$972,3,FALSE)</f>
        <v>20058.038998249318</v>
      </c>
      <c r="F119" s="4" t="s">
        <v>120</v>
      </c>
      <c r="G119" s="3" t="str">
        <f t="shared" si="10"/>
        <v>54932.6618</v>
      </c>
      <c r="H119" s="2">
        <f t="shared" si="11"/>
        <v>20058</v>
      </c>
      <c r="I119" s="14" t="s">
        <v>740</v>
      </c>
      <c r="J119" s="15" t="s">
        <v>741</v>
      </c>
      <c r="K119" s="14" t="s">
        <v>742</v>
      </c>
      <c r="L119" s="14" t="s">
        <v>743</v>
      </c>
      <c r="M119" s="15" t="s">
        <v>526</v>
      </c>
      <c r="N119" s="15" t="s">
        <v>527</v>
      </c>
      <c r="O119" s="16" t="s">
        <v>406</v>
      </c>
      <c r="P119" s="16" t="s">
        <v>744</v>
      </c>
    </row>
    <row r="120" spans="1:16" ht="13.5" thickBot="1" x14ac:dyDescent="0.25">
      <c r="A120" s="2" t="str">
        <f t="shared" si="6"/>
        <v> JAAVSO 38;85 </v>
      </c>
      <c r="B120" s="4" t="str">
        <f t="shared" si="7"/>
        <v>II</v>
      </c>
      <c r="C120" s="2">
        <f t="shared" si="8"/>
        <v>54946.622499999998</v>
      </c>
      <c r="D120" s="3" t="str">
        <f t="shared" si="9"/>
        <v>vis</v>
      </c>
      <c r="E120" s="13">
        <f>VLOOKUP(C120,Active!C$21:E$972,3,FALSE)</f>
        <v>20077.537005599806</v>
      </c>
      <c r="F120" s="4" t="s">
        <v>120</v>
      </c>
      <c r="G120" s="3" t="str">
        <f t="shared" si="10"/>
        <v>54946.6225</v>
      </c>
      <c r="H120" s="2">
        <f t="shared" si="11"/>
        <v>20077.5</v>
      </c>
      <c r="I120" s="14" t="s">
        <v>745</v>
      </c>
      <c r="J120" s="15" t="s">
        <v>746</v>
      </c>
      <c r="K120" s="14" t="s">
        <v>747</v>
      </c>
      <c r="L120" s="14" t="s">
        <v>748</v>
      </c>
      <c r="M120" s="15" t="s">
        <v>526</v>
      </c>
      <c r="N120" s="15" t="s">
        <v>527</v>
      </c>
      <c r="O120" s="16" t="s">
        <v>406</v>
      </c>
      <c r="P120" s="16" t="s">
        <v>744</v>
      </c>
    </row>
    <row r="121" spans="1:16" ht="13.5" thickBot="1" x14ac:dyDescent="0.25">
      <c r="A121" s="2" t="str">
        <f t="shared" si="6"/>
        <v> JAAVSO 38;120 </v>
      </c>
      <c r="B121" s="4" t="str">
        <f t="shared" si="7"/>
        <v>II</v>
      </c>
      <c r="C121" s="2">
        <f t="shared" si="8"/>
        <v>55192.930500000002</v>
      </c>
      <c r="D121" s="3" t="str">
        <f t="shared" si="9"/>
        <v>vis</v>
      </c>
      <c r="E121" s="13">
        <f>VLOOKUP(C121,Active!C$21:E$972,3,FALSE)</f>
        <v>20421.539469264597</v>
      </c>
      <c r="F121" s="4" t="s">
        <v>120</v>
      </c>
      <c r="G121" s="3" t="str">
        <f t="shared" si="10"/>
        <v>55192.9305</v>
      </c>
      <c r="H121" s="2">
        <f t="shared" si="11"/>
        <v>20421.5</v>
      </c>
      <c r="I121" s="14" t="s">
        <v>749</v>
      </c>
      <c r="J121" s="15" t="s">
        <v>750</v>
      </c>
      <c r="K121" s="14" t="s">
        <v>751</v>
      </c>
      <c r="L121" s="14" t="s">
        <v>752</v>
      </c>
      <c r="M121" s="15" t="s">
        <v>526</v>
      </c>
      <c r="N121" s="15" t="s">
        <v>527</v>
      </c>
      <c r="O121" s="16" t="s">
        <v>406</v>
      </c>
      <c r="P121" s="16" t="s">
        <v>753</v>
      </c>
    </row>
    <row r="122" spans="1:16" ht="13.5" thickBot="1" x14ac:dyDescent="0.25">
      <c r="A122" s="2" t="str">
        <f t="shared" si="6"/>
        <v> JAAVSO 39;94 </v>
      </c>
      <c r="B122" s="4" t="str">
        <f t="shared" si="7"/>
        <v>I</v>
      </c>
      <c r="C122" s="2">
        <f t="shared" si="8"/>
        <v>55260.593200000003</v>
      </c>
      <c r="D122" s="3" t="str">
        <f t="shared" si="9"/>
        <v>vis</v>
      </c>
      <c r="E122" s="13">
        <f>VLOOKUP(C122,Active!C$21:E$972,3,FALSE)</f>
        <v>20516.039589026081</v>
      </c>
      <c r="F122" s="4" t="s">
        <v>120</v>
      </c>
      <c r="G122" s="3" t="str">
        <f t="shared" si="10"/>
        <v>55260.5932</v>
      </c>
      <c r="H122" s="2">
        <f t="shared" si="11"/>
        <v>20516</v>
      </c>
      <c r="I122" s="14" t="s">
        <v>754</v>
      </c>
      <c r="J122" s="15" t="s">
        <v>755</v>
      </c>
      <c r="K122" s="14" t="s">
        <v>756</v>
      </c>
      <c r="L122" s="14" t="s">
        <v>752</v>
      </c>
      <c r="M122" s="15" t="s">
        <v>526</v>
      </c>
      <c r="N122" s="15" t="s">
        <v>527</v>
      </c>
      <c r="O122" s="16" t="s">
        <v>406</v>
      </c>
      <c r="P122" s="16" t="s">
        <v>757</v>
      </c>
    </row>
    <row r="123" spans="1:16" ht="13.5" thickBot="1" x14ac:dyDescent="0.25">
      <c r="A123" s="2" t="str">
        <f t="shared" si="6"/>
        <v> JAAVSO 39;94 </v>
      </c>
      <c r="B123" s="4" t="str">
        <f t="shared" si="7"/>
        <v>II</v>
      </c>
      <c r="C123" s="2">
        <f t="shared" si="8"/>
        <v>55261.667600000001</v>
      </c>
      <c r="D123" s="3" t="str">
        <f t="shared" si="9"/>
        <v>vis</v>
      </c>
      <c r="E123" s="13">
        <f>VLOOKUP(C123,Active!C$21:E$972,3,FALSE)</f>
        <v>20517.540134063031</v>
      </c>
      <c r="F123" s="4" t="s">
        <v>120</v>
      </c>
      <c r="G123" s="3" t="str">
        <f t="shared" si="10"/>
        <v>55261.6676</v>
      </c>
      <c r="H123" s="2">
        <f t="shared" si="11"/>
        <v>20517.5</v>
      </c>
      <c r="I123" s="14" t="s">
        <v>758</v>
      </c>
      <c r="J123" s="15" t="s">
        <v>759</v>
      </c>
      <c r="K123" s="14" t="s">
        <v>760</v>
      </c>
      <c r="L123" s="14" t="s">
        <v>761</v>
      </c>
      <c r="M123" s="15" t="s">
        <v>526</v>
      </c>
      <c r="N123" s="15" t="s">
        <v>527</v>
      </c>
      <c r="O123" s="16" t="s">
        <v>693</v>
      </c>
      <c r="P123" s="16" t="s">
        <v>757</v>
      </c>
    </row>
    <row r="124" spans="1:16" ht="13.5" thickBot="1" x14ac:dyDescent="0.25">
      <c r="A124" s="2" t="str">
        <f t="shared" si="6"/>
        <v>IBVS 5992 </v>
      </c>
      <c r="B124" s="4" t="str">
        <f t="shared" si="7"/>
        <v>I</v>
      </c>
      <c r="C124" s="2">
        <f t="shared" si="8"/>
        <v>55564.897299999997</v>
      </c>
      <c r="D124" s="3" t="str">
        <f t="shared" si="9"/>
        <v>vis</v>
      </c>
      <c r="E124" s="13">
        <f>VLOOKUP(C124,Active!C$21:E$972,3,FALSE)</f>
        <v>20941.041457025873</v>
      </c>
      <c r="F124" s="4" t="s">
        <v>120</v>
      </c>
      <c r="G124" s="3" t="str">
        <f t="shared" si="10"/>
        <v>55564.8973</v>
      </c>
      <c r="H124" s="2">
        <f t="shared" si="11"/>
        <v>20941</v>
      </c>
      <c r="I124" s="14" t="s">
        <v>768</v>
      </c>
      <c r="J124" s="15" t="s">
        <v>769</v>
      </c>
      <c r="K124" s="14" t="s">
        <v>770</v>
      </c>
      <c r="L124" s="14" t="s">
        <v>771</v>
      </c>
      <c r="M124" s="15" t="s">
        <v>526</v>
      </c>
      <c r="N124" s="15" t="s">
        <v>120</v>
      </c>
      <c r="O124" s="16" t="s">
        <v>288</v>
      </c>
      <c r="P124" s="17" t="s">
        <v>772</v>
      </c>
    </row>
    <row r="125" spans="1:16" ht="13.5" thickBot="1" x14ac:dyDescent="0.25">
      <c r="A125" s="2" t="str">
        <f t="shared" si="6"/>
        <v> JAAVSO 39;177 </v>
      </c>
      <c r="B125" s="4" t="str">
        <f t="shared" si="7"/>
        <v>II</v>
      </c>
      <c r="C125" s="2">
        <f t="shared" si="8"/>
        <v>55634.707999999999</v>
      </c>
      <c r="D125" s="3" t="str">
        <f t="shared" si="9"/>
        <v>vis</v>
      </c>
      <c r="E125" s="13">
        <f>VLOOKUP(C125,Active!C$21:E$972,3,FALSE)</f>
        <v>21038.541549552971</v>
      </c>
      <c r="F125" s="4" t="s">
        <v>120</v>
      </c>
      <c r="G125" s="3" t="str">
        <f t="shared" si="10"/>
        <v>55634.7080</v>
      </c>
      <c r="H125" s="2">
        <f t="shared" si="11"/>
        <v>21038.5</v>
      </c>
      <c r="I125" s="14" t="s">
        <v>779</v>
      </c>
      <c r="J125" s="15" t="s">
        <v>780</v>
      </c>
      <c r="K125" s="14" t="s">
        <v>781</v>
      </c>
      <c r="L125" s="14" t="s">
        <v>771</v>
      </c>
      <c r="M125" s="15" t="s">
        <v>526</v>
      </c>
      <c r="N125" s="15" t="s">
        <v>120</v>
      </c>
      <c r="O125" s="16" t="s">
        <v>693</v>
      </c>
      <c r="P125" s="16" t="s">
        <v>782</v>
      </c>
    </row>
    <row r="126" spans="1:16" ht="13.5" thickBot="1" x14ac:dyDescent="0.25">
      <c r="A126" s="2" t="str">
        <f t="shared" si="6"/>
        <v> JAAVSO 41;122 </v>
      </c>
      <c r="B126" s="4" t="str">
        <f t="shared" si="7"/>
        <v>I</v>
      </c>
      <c r="C126" s="2">
        <f t="shared" si="8"/>
        <v>55958.702299999997</v>
      </c>
      <c r="D126" s="3" t="str">
        <f t="shared" si="9"/>
        <v>vis</v>
      </c>
      <c r="E126" s="13">
        <f>VLOOKUP(C126,Active!C$21:E$972,3,FALSE)</f>
        <v>21491.04344723127</v>
      </c>
      <c r="F126" s="4" t="s">
        <v>120</v>
      </c>
      <c r="G126" s="3" t="str">
        <f t="shared" si="10"/>
        <v>55958.7023</v>
      </c>
      <c r="H126" s="2">
        <f t="shared" si="11"/>
        <v>21491</v>
      </c>
      <c r="I126" s="14" t="s">
        <v>783</v>
      </c>
      <c r="J126" s="15" t="s">
        <v>784</v>
      </c>
      <c r="K126" s="14" t="s">
        <v>785</v>
      </c>
      <c r="L126" s="14" t="s">
        <v>786</v>
      </c>
      <c r="M126" s="15" t="s">
        <v>526</v>
      </c>
      <c r="N126" s="15" t="s">
        <v>120</v>
      </c>
      <c r="O126" s="16" t="s">
        <v>693</v>
      </c>
      <c r="P126" s="16" t="s">
        <v>787</v>
      </c>
    </row>
    <row r="127" spans="1:16" ht="13.5" thickBot="1" x14ac:dyDescent="0.25">
      <c r="A127" s="2" t="str">
        <f t="shared" si="6"/>
        <v>BAVM 228 </v>
      </c>
      <c r="B127" s="4" t="str">
        <f t="shared" si="7"/>
        <v>II</v>
      </c>
      <c r="C127" s="2">
        <f t="shared" si="8"/>
        <v>56003.452799999999</v>
      </c>
      <c r="D127" s="3" t="str">
        <f t="shared" si="9"/>
        <v>vis</v>
      </c>
      <c r="E127" s="13">
        <f>VLOOKUP(C127,Active!C$21:E$972,3,FALSE)</f>
        <v>21553.543578165838</v>
      </c>
      <c r="F127" s="4" t="s">
        <v>120</v>
      </c>
      <c r="G127" s="3" t="str">
        <f t="shared" si="10"/>
        <v>56003.4528</v>
      </c>
      <c r="H127" s="2">
        <f t="shared" si="11"/>
        <v>21553.5</v>
      </c>
      <c r="I127" s="14" t="s">
        <v>795</v>
      </c>
      <c r="J127" s="15" t="s">
        <v>796</v>
      </c>
      <c r="K127" s="14" t="s">
        <v>797</v>
      </c>
      <c r="L127" s="14" t="s">
        <v>798</v>
      </c>
      <c r="M127" s="15" t="s">
        <v>526</v>
      </c>
      <c r="N127" s="15" t="s">
        <v>559</v>
      </c>
      <c r="O127" s="16" t="s">
        <v>799</v>
      </c>
      <c r="P127" s="17" t="s">
        <v>800</v>
      </c>
    </row>
    <row r="128" spans="1:16" ht="13.5" thickBot="1" x14ac:dyDescent="0.25">
      <c r="A128" s="2" t="str">
        <f t="shared" si="6"/>
        <v> JAAVSO 41;328 </v>
      </c>
      <c r="B128" s="4" t="str">
        <f t="shared" si="7"/>
        <v>I</v>
      </c>
      <c r="C128" s="2">
        <f t="shared" si="8"/>
        <v>56283.770499999999</v>
      </c>
      <c r="D128" s="3" t="str">
        <f t="shared" si="9"/>
        <v>vis</v>
      </c>
      <c r="E128" s="13">
        <f>VLOOKUP(C128,Active!C$21:E$972,3,FALSE)</f>
        <v>21945.045191628844</v>
      </c>
      <c r="F128" s="4" t="s">
        <v>120</v>
      </c>
      <c r="G128" s="3" t="str">
        <f t="shared" si="10"/>
        <v>56283.7705</v>
      </c>
      <c r="H128" s="2">
        <f t="shared" si="11"/>
        <v>21945</v>
      </c>
      <c r="I128" s="14" t="s">
        <v>801</v>
      </c>
      <c r="J128" s="15" t="s">
        <v>802</v>
      </c>
      <c r="K128" s="14" t="s">
        <v>803</v>
      </c>
      <c r="L128" s="14" t="s">
        <v>804</v>
      </c>
      <c r="M128" s="15" t="s">
        <v>526</v>
      </c>
      <c r="N128" s="15" t="s">
        <v>120</v>
      </c>
      <c r="O128" s="16" t="s">
        <v>805</v>
      </c>
      <c r="P128" s="16" t="s">
        <v>806</v>
      </c>
    </row>
    <row r="129" spans="1:16" ht="13.5" thickBot="1" x14ac:dyDescent="0.25">
      <c r="A129" s="2" t="str">
        <f t="shared" si="6"/>
        <v> JAAVSO 41;328 </v>
      </c>
      <c r="B129" s="4" t="str">
        <f t="shared" si="7"/>
        <v>I</v>
      </c>
      <c r="C129" s="2">
        <f t="shared" si="8"/>
        <v>56364.679600000003</v>
      </c>
      <c r="D129" s="3" t="str">
        <f t="shared" si="9"/>
        <v>vis</v>
      </c>
      <c r="E129" s="13">
        <f>VLOOKUP(C129,Active!C$21:E$972,3,FALSE)</f>
        <v>22058.045702099076</v>
      </c>
      <c r="F129" s="4" t="s">
        <v>120</v>
      </c>
      <c r="G129" s="3" t="str">
        <f t="shared" si="10"/>
        <v>56364.6796</v>
      </c>
      <c r="H129" s="2">
        <f t="shared" si="11"/>
        <v>22058</v>
      </c>
      <c r="I129" s="14" t="s">
        <v>807</v>
      </c>
      <c r="J129" s="15" t="s">
        <v>808</v>
      </c>
      <c r="K129" s="14" t="s">
        <v>809</v>
      </c>
      <c r="L129" s="14" t="s">
        <v>810</v>
      </c>
      <c r="M129" s="15" t="s">
        <v>526</v>
      </c>
      <c r="N129" s="15" t="s">
        <v>120</v>
      </c>
      <c r="O129" s="16" t="s">
        <v>693</v>
      </c>
      <c r="P129" s="16" t="s">
        <v>806</v>
      </c>
    </row>
    <row r="130" spans="1:16" ht="13.5" thickBot="1" x14ac:dyDescent="0.25">
      <c r="A130" s="2" t="str">
        <f t="shared" si="6"/>
        <v>BAVM 238 </v>
      </c>
      <c r="B130" s="4" t="str">
        <f t="shared" si="7"/>
        <v>I</v>
      </c>
      <c r="C130" s="2">
        <f t="shared" si="8"/>
        <v>56743.446100000001</v>
      </c>
      <c r="D130" s="3" t="str">
        <f t="shared" si="9"/>
        <v>vis</v>
      </c>
      <c r="E130" s="13">
        <f>VLOOKUP(C130,Active!C$21:E$972,3,FALSE)</f>
        <v>22587.044391356783</v>
      </c>
      <c r="F130" s="4" t="s">
        <v>120</v>
      </c>
      <c r="G130" s="3" t="str">
        <f t="shared" si="10"/>
        <v>56743.4461</v>
      </c>
      <c r="H130" s="2">
        <f t="shared" si="11"/>
        <v>22587</v>
      </c>
      <c r="I130" s="14" t="s">
        <v>816</v>
      </c>
      <c r="J130" s="15" t="s">
        <v>817</v>
      </c>
      <c r="K130" s="14" t="s">
        <v>818</v>
      </c>
      <c r="L130" s="14" t="s">
        <v>819</v>
      </c>
      <c r="M130" s="15" t="s">
        <v>526</v>
      </c>
      <c r="N130" s="15" t="s">
        <v>559</v>
      </c>
      <c r="O130" s="16" t="s">
        <v>799</v>
      </c>
      <c r="P130" s="17" t="s">
        <v>820</v>
      </c>
    </row>
    <row r="131" spans="1:16" ht="12.75" customHeight="1" thickBot="1" x14ac:dyDescent="0.25">
      <c r="A131" s="2" t="str">
        <f t="shared" si="6"/>
        <v> AN 252.400 </v>
      </c>
      <c r="B131" s="4" t="str">
        <f t="shared" si="7"/>
        <v>I</v>
      </c>
      <c r="C131" s="2">
        <f t="shared" si="8"/>
        <v>25644.376</v>
      </c>
      <c r="D131" s="3" t="str">
        <f t="shared" si="9"/>
        <v>vis</v>
      </c>
      <c r="E131" s="13">
        <f>VLOOKUP(C131,Active!C$21:E$972,3,FALSE)</f>
        <v>-20847.016751942894</v>
      </c>
      <c r="F131" s="4" t="s">
        <v>120</v>
      </c>
      <c r="G131" s="3" t="str">
        <f t="shared" si="10"/>
        <v>25644.376</v>
      </c>
      <c r="H131" s="2">
        <f t="shared" si="11"/>
        <v>-20847</v>
      </c>
      <c r="I131" s="14" t="s">
        <v>124</v>
      </c>
      <c r="J131" s="15" t="s">
        <v>125</v>
      </c>
      <c r="K131" s="14">
        <v>-20847</v>
      </c>
      <c r="L131" s="14" t="s">
        <v>126</v>
      </c>
      <c r="M131" s="15" t="s">
        <v>127</v>
      </c>
      <c r="N131" s="15"/>
      <c r="O131" s="16" t="s">
        <v>128</v>
      </c>
      <c r="P131" s="16" t="s">
        <v>129</v>
      </c>
    </row>
    <row r="132" spans="1:16" ht="12.75" customHeight="1" thickBot="1" x14ac:dyDescent="0.25">
      <c r="A132" s="2" t="str">
        <f t="shared" si="6"/>
        <v> AN 252.400 </v>
      </c>
      <c r="B132" s="4" t="str">
        <f t="shared" si="7"/>
        <v>II</v>
      </c>
      <c r="C132" s="2">
        <f t="shared" si="8"/>
        <v>26089.352999999999</v>
      </c>
      <c r="D132" s="3" t="str">
        <f t="shared" si="9"/>
        <v>vis</v>
      </c>
      <c r="E132" s="13">
        <f>VLOOKUP(C132,Active!C$21:E$972,3,FALSE)</f>
        <v>-20225.546136801833</v>
      </c>
      <c r="F132" s="4" t="s">
        <v>120</v>
      </c>
      <c r="G132" s="3" t="str">
        <f t="shared" si="10"/>
        <v>26089.353</v>
      </c>
      <c r="H132" s="2">
        <f t="shared" si="11"/>
        <v>-20225.5</v>
      </c>
      <c r="I132" s="14" t="s">
        <v>130</v>
      </c>
      <c r="J132" s="15" t="s">
        <v>131</v>
      </c>
      <c r="K132" s="14">
        <v>-20225.5</v>
      </c>
      <c r="L132" s="14" t="s">
        <v>132</v>
      </c>
      <c r="M132" s="15" t="s">
        <v>127</v>
      </c>
      <c r="N132" s="15"/>
      <c r="O132" s="16" t="s">
        <v>128</v>
      </c>
      <c r="P132" s="16" t="s">
        <v>129</v>
      </c>
    </row>
    <row r="133" spans="1:16" ht="12.75" customHeight="1" thickBot="1" x14ac:dyDescent="0.25">
      <c r="A133" s="2" t="str">
        <f t="shared" si="6"/>
        <v> AN 252.400 </v>
      </c>
      <c r="B133" s="4" t="str">
        <f t="shared" si="7"/>
        <v>I</v>
      </c>
      <c r="C133" s="2">
        <f t="shared" si="8"/>
        <v>26362.563999999998</v>
      </c>
      <c r="D133" s="3" t="str">
        <f t="shared" si="9"/>
        <v>vis</v>
      </c>
      <c r="E133" s="13">
        <f>VLOOKUP(C133,Active!C$21:E$972,3,FALSE)</f>
        <v>-19843.969991892536</v>
      </c>
      <c r="F133" s="4" t="s">
        <v>120</v>
      </c>
      <c r="G133" s="3" t="str">
        <f t="shared" si="10"/>
        <v>26362.564</v>
      </c>
      <c r="H133" s="2">
        <f t="shared" si="11"/>
        <v>-19844</v>
      </c>
      <c r="I133" s="14" t="s">
        <v>133</v>
      </c>
      <c r="J133" s="15" t="s">
        <v>134</v>
      </c>
      <c r="K133" s="14">
        <v>-19844</v>
      </c>
      <c r="L133" s="14" t="s">
        <v>135</v>
      </c>
      <c r="M133" s="15" t="s">
        <v>127</v>
      </c>
      <c r="N133" s="15"/>
      <c r="O133" s="16" t="s">
        <v>128</v>
      </c>
      <c r="P133" s="16" t="s">
        <v>129</v>
      </c>
    </row>
    <row r="134" spans="1:16" ht="12.75" customHeight="1" thickBot="1" x14ac:dyDescent="0.25">
      <c r="A134" s="2" t="str">
        <f t="shared" si="6"/>
        <v> AN 252.400 </v>
      </c>
      <c r="B134" s="4" t="str">
        <f t="shared" si="7"/>
        <v>I</v>
      </c>
      <c r="C134" s="2">
        <f t="shared" si="8"/>
        <v>26715.508999999998</v>
      </c>
      <c r="D134" s="3" t="str">
        <f t="shared" si="9"/>
        <v>vis</v>
      </c>
      <c r="E134" s="13">
        <f>VLOOKUP(C134,Active!C$21:E$972,3,FALSE)</f>
        <v>-19351.03452273129</v>
      </c>
      <c r="F134" s="4" t="s">
        <v>120</v>
      </c>
      <c r="G134" s="3" t="str">
        <f t="shared" si="10"/>
        <v>26715.509</v>
      </c>
      <c r="H134" s="2">
        <f t="shared" si="11"/>
        <v>-19351</v>
      </c>
      <c r="I134" s="14" t="s">
        <v>136</v>
      </c>
      <c r="J134" s="15" t="s">
        <v>137</v>
      </c>
      <c r="K134" s="14">
        <v>-19351</v>
      </c>
      <c r="L134" s="14" t="s">
        <v>138</v>
      </c>
      <c r="M134" s="15" t="s">
        <v>127</v>
      </c>
      <c r="N134" s="15"/>
      <c r="O134" s="16" t="s">
        <v>128</v>
      </c>
      <c r="P134" s="16" t="s">
        <v>129</v>
      </c>
    </row>
    <row r="135" spans="1:16" ht="12.75" customHeight="1" thickBot="1" x14ac:dyDescent="0.25">
      <c r="A135" s="2" t="str">
        <f t="shared" si="6"/>
        <v> AN 252.400 </v>
      </c>
      <c r="B135" s="4" t="str">
        <f t="shared" si="7"/>
        <v>I</v>
      </c>
      <c r="C135" s="2">
        <f t="shared" si="8"/>
        <v>26743.449000000001</v>
      </c>
      <c r="D135" s="3" t="str">
        <f t="shared" si="9"/>
        <v>vis</v>
      </c>
      <c r="E135" s="13">
        <f>VLOOKUP(C135,Active!C$21:E$972,3,FALSE)</f>
        <v>-19312.012530612501</v>
      </c>
      <c r="F135" s="4" t="s">
        <v>120</v>
      </c>
      <c r="G135" s="3" t="str">
        <f t="shared" si="10"/>
        <v>26743.449</v>
      </c>
      <c r="H135" s="2">
        <f t="shared" si="11"/>
        <v>-19312</v>
      </c>
      <c r="I135" s="14" t="s">
        <v>139</v>
      </c>
      <c r="J135" s="15" t="s">
        <v>140</v>
      </c>
      <c r="K135" s="14">
        <v>-19312</v>
      </c>
      <c r="L135" s="14" t="s">
        <v>141</v>
      </c>
      <c r="M135" s="15" t="s">
        <v>127</v>
      </c>
      <c r="N135" s="15"/>
      <c r="O135" s="16" t="s">
        <v>128</v>
      </c>
      <c r="P135" s="16" t="s">
        <v>129</v>
      </c>
    </row>
    <row r="136" spans="1:16" ht="12.75" customHeight="1" thickBot="1" x14ac:dyDescent="0.25">
      <c r="A136" s="2" t="str">
        <f t="shared" si="6"/>
        <v> AN 252.400 </v>
      </c>
      <c r="B136" s="4" t="str">
        <f t="shared" si="7"/>
        <v>I</v>
      </c>
      <c r="C136" s="2">
        <f t="shared" si="8"/>
        <v>26771.373</v>
      </c>
      <c r="D136" s="3" t="str">
        <f t="shared" si="9"/>
        <v>vis</v>
      </c>
      <c r="E136" s="13">
        <f>VLOOKUP(C136,Active!C$21:E$972,3,FALSE)</f>
        <v>-19273.012884659569</v>
      </c>
      <c r="F136" s="4" t="s">
        <v>120</v>
      </c>
      <c r="G136" s="3" t="str">
        <f t="shared" si="10"/>
        <v>26771.373</v>
      </c>
      <c r="H136" s="2">
        <f t="shared" si="11"/>
        <v>-19273</v>
      </c>
      <c r="I136" s="14" t="s">
        <v>142</v>
      </c>
      <c r="J136" s="15" t="s">
        <v>143</v>
      </c>
      <c r="K136" s="14">
        <v>-19273</v>
      </c>
      <c r="L136" s="14" t="s">
        <v>141</v>
      </c>
      <c r="M136" s="15" t="s">
        <v>127</v>
      </c>
      <c r="N136" s="15"/>
      <c r="O136" s="16" t="s">
        <v>128</v>
      </c>
      <c r="P136" s="16" t="s">
        <v>129</v>
      </c>
    </row>
    <row r="137" spans="1:16" ht="12.75" customHeight="1" thickBot="1" x14ac:dyDescent="0.25">
      <c r="A137" s="2" t="str">
        <f t="shared" si="6"/>
        <v> AN 252.400 </v>
      </c>
      <c r="B137" s="4" t="str">
        <f t="shared" si="7"/>
        <v>I</v>
      </c>
      <c r="C137" s="2">
        <f t="shared" si="8"/>
        <v>26987.618999999999</v>
      </c>
      <c r="D137" s="3" t="str">
        <f t="shared" si="9"/>
        <v>vis</v>
      </c>
      <c r="E137" s="13">
        <f>VLOOKUP(C137,Active!C$21:E$972,3,FALSE)</f>
        <v>-18970.996073359671</v>
      </c>
      <c r="F137" s="4" t="s">
        <v>120</v>
      </c>
      <c r="G137" s="3" t="str">
        <f t="shared" si="10"/>
        <v>26987.619</v>
      </c>
      <c r="H137" s="2">
        <f t="shared" si="11"/>
        <v>-18971</v>
      </c>
      <c r="I137" s="14" t="s">
        <v>144</v>
      </c>
      <c r="J137" s="15" t="s">
        <v>145</v>
      </c>
      <c r="K137" s="14">
        <v>-18971</v>
      </c>
      <c r="L137" s="14" t="s">
        <v>146</v>
      </c>
      <c r="M137" s="15" t="s">
        <v>127</v>
      </c>
      <c r="N137" s="15"/>
      <c r="O137" s="16" t="s">
        <v>128</v>
      </c>
      <c r="P137" s="16" t="s">
        <v>129</v>
      </c>
    </row>
    <row r="138" spans="1:16" ht="12.75" customHeight="1" thickBot="1" x14ac:dyDescent="0.25">
      <c r="A138" s="2" t="str">
        <f t="shared" si="6"/>
        <v> AN 252.400 </v>
      </c>
      <c r="B138" s="4" t="str">
        <f t="shared" si="7"/>
        <v>II</v>
      </c>
      <c r="C138" s="2">
        <f t="shared" si="8"/>
        <v>27062.444</v>
      </c>
      <c r="D138" s="3" t="str">
        <f t="shared" si="9"/>
        <v>vis</v>
      </c>
      <c r="E138" s="13">
        <f>VLOOKUP(C138,Active!C$21:E$972,3,FALSE)</f>
        <v>-18866.492832118147</v>
      </c>
      <c r="F138" s="4" t="s">
        <v>120</v>
      </c>
      <c r="G138" s="3" t="str">
        <f t="shared" si="10"/>
        <v>27062.444</v>
      </c>
      <c r="H138" s="2">
        <f t="shared" si="11"/>
        <v>-18866.5</v>
      </c>
      <c r="I138" s="14" t="s">
        <v>147</v>
      </c>
      <c r="J138" s="15" t="s">
        <v>148</v>
      </c>
      <c r="K138" s="14">
        <v>-18866.5</v>
      </c>
      <c r="L138" s="14" t="s">
        <v>149</v>
      </c>
      <c r="M138" s="15" t="s">
        <v>127</v>
      </c>
      <c r="N138" s="15"/>
      <c r="O138" s="16" t="s">
        <v>128</v>
      </c>
      <c r="P138" s="16" t="s">
        <v>129</v>
      </c>
    </row>
    <row r="139" spans="1:16" ht="12.75" customHeight="1" thickBot="1" x14ac:dyDescent="0.25">
      <c r="A139" s="2" t="str">
        <f t="shared" ref="A139:A202" si="12">P139</f>
        <v> AN 252.400 </v>
      </c>
      <c r="B139" s="4" t="str">
        <f t="shared" ref="B139:B202" si="13">IF(H139=INT(H139),"I","II")</f>
        <v>I</v>
      </c>
      <c r="C139" s="2">
        <f t="shared" ref="C139:C202" si="14">1*G139</f>
        <v>27157.337</v>
      </c>
      <c r="D139" s="3" t="str">
        <f t="shared" ref="D139:D202" si="15">VLOOKUP(F139,I$1:J$5,2,FALSE)</f>
        <v>vis</v>
      </c>
      <c r="E139" s="13">
        <f>VLOOKUP(C139,Active!C$21:E$972,3,FALSE)</f>
        <v>-18733.961912356943</v>
      </c>
      <c r="F139" s="4" t="s">
        <v>120</v>
      </c>
      <c r="G139" s="3" t="str">
        <f t="shared" ref="G139:G202" si="16">MID(I139,3,LEN(I139)-3)</f>
        <v>27157.337</v>
      </c>
      <c r="H139" s="2">
        <f t="shared" ref="H139:H202" si="17">1*K139</f>
        <v>-18734</v>
      </c>
      <c r="I139" s="14" t="s">
        <v>150</v>
      </c>
      <c r="J139" s="15" t="s">
        <v>151</v>
      </c>
      <c r="K139" s="14">
        <v>-18734</v>
      </c>
      <c r="L139" s="14" t="s">
        <v>152</v>
      </c>
      <c r="M139" s="15" t="s">
        <v>127</v>
      </c>
      <c r="N139" s="15"/>
      <c r="O139" s="16" t="s">
        <v>128</v>
      </c>
      <c r="P139" s="16" t="s">
        <v>129</v>
      </c>
    </row>
    <row r="140" spans="1:16" ht="12.75" customHeight="1" thickBot="1" x14ac:dyDescent="0.25">
      <c r="A140" s="2" t="str">
        <f t="shared" si="12"/>
        <v> AN 252.400 </v>
      </c>
      <c r="B140" s="4" t="str">
        <f t="shared" si="13"/>
        <v>II</v>
      </c>
      <c r="C140" s="2">
        <f t="shared" si="14"/>
        <v>27158.371999999999</v>
      </c>
      <c r="D140" s="3" t="str">
        <f t="shared" si="15"/>
        <v>vis</v>
      </c>
      <c r="E140" s="13">
        <f>VLOOKUP(C140,Active!C$21:E$972,3,FALSE)</f>
        <v>-18732.516394753402</v>
      </c>
      <c r="F140" s="4" t="s">
        <v>120</v>
      </c>
      <c r="G140" s="3" t="str">
        <f t="shared" si="16"/>
        <v>27158.372</v>
      </c>
      <c r="H140" s="2">
        <f t="shared" si="17"/>
        <v>-18732.5</v>
      </c>
      <c r="I140" s="14" t="s">
        <v>153</v>
      </c>
      <c r="J140" s="15" t="s">
        <v>154</v>
      </c>
      <c r="K140" s="14">
        <v>-18732.5</v>
      </c>
      <c r="L140" s="14" t="s">
        <v>126</v>
      </c>
      <c r="M140" s="15" t="s">
        <v>127</v>
      </c>
      <c r="N140" s="15"/>
      <c r="O140" s="16" t="s">
        <v>128</v>
      </c>
      <c r="P140" s="16" t="s">
        <v>129</v>
      </c>
    </row>
    <row r="141" spans="1:16" ht="12.75" customHeight="1" thickBot="1" x14ac:dyDescent="0.25">
      <c r="A141" s="2" t="str">
        <f t="shared" si="12"/>
        <v> AN 252.400 </v>
      </c>
      <c r="B141" s="4" t="str">
        <f t="shared" si="13"/>
        <v>II</v>
      </c>
      <c r="C141" s="2">
        <f t="shared" si="14"/>
        <v>27158.395</v>
      </c>
      <c r="D141" s="3" t="str">
        <f t="shared" si="15"/>
        <v>vis</v>
      </c>
      <c r="E141" s="13">
        <f>VLOOKUP(C141,Active!C$21:E$972,3,FALSE)</f>
        <v>-18732.484272139987</v>
      </c>
      <c r="F141" s="4" t="s">
        <v>120</v>
      </c>
      <c r="G141" s="3" t="str">
        <f t="shared" si="16"/>
        <v>27158.395</v>
      </c>
      <c r="H141" s="2">
        <f t="shared" si="17"/>
        <v>-18732.5</v>
      </c>
      <c r="I141" s="14" t="s">
        <v>155</v>
      </c>
      <c r="J141" s="15" t="s">
        <v>156</v>
      </c>
      <c r="K141" s="14">
        <v>-18732.5</v>
      </c>
      <c r="L141" s="14" t="s">
        <v>157</v>
      </c>
      <c r="M141" s="15" t="s">
        <v>127</v>
      </c>
      <c r="N141" s="15"/>
      <c r="O141" s="16" t="s">
        <v>128</v>
      </c>
      <c r="P141" s="16" t="s">
        <v>129</v>
      </c>
    </row>
    <row r="142" spans="1:16" ht="12.75" customHeight="1" thickBot="1" x14ac:dyDescent="0.25">
      <c r="A142" s="2" t="str">
        <f t="shared" si="12"/>
        <v> AN 252.400 </v>
      </c>
      <c r="B142" s="4" t="str">
        <f t="shared" si="13"/>
        <v>II</v>
      </c>
      <c r="C142" s="2">
        <f t="shared" si="14"/>
        <v>27483.43</v>
      </c>
      <c r="D142" s="3" t="str">
        <f t="shared" si="15"/>
        <v>vis</v>
      </c>
      <c r="E142" s="13">
        <f>VLOOKUP(C142,Active!C$21:E$972,3,FALSE)</f>
        <v>-18278.528896036558</v>
      </c>
      <c r="F142" s="4" t="s">
        <v>120</v>
      </c>
      <c r="G142" s="3" t="str">
        <f t="shared" si="16"/>
        <v>27483.430</v>
      </c>
      <c r="H142" s="2">
        <f t="shared" si="17"/>
        <v>-18278.5</v>
      </c>
      <c r="I142" s="14" t="s">
        <v>158</v>
      </c>
      <c r="J142" s="15" t="s">
        <v>159</v>
      </c>
      <c r="K142" s="14">
        <v>-18278.5</v>
      </c>
      <c r="L142" s="14" t="s">
        <v>160</v>
      </c>
      <c r="M142" s="15" t="s">
        <v>127</v>
      </c>
      <c r="N142" s="15"/>
      <c r="O142" s="16" t="s">
        <v>128</v>
      </c>
      <c r="P142" s="16" t="s">
        <v>129</v>
      </c>
    </row>
    <row r="143" spans="1:16" ht="12.75" customHeight="1" thickBot="1" x14ac:dyDescent="0.25">
      <c r="A143" s="2" t="str">
        <f t="shared" si="12"/>
        <v> AN 252.400 </v>
      </c>
      <c r="B143" s="4" t="str">
        <f t="shared" si="13"/>
        <v>II</v>
      </c>
      <c r="C143" s="2">
        <f t="shared" si="14"/>
        <v>27501.360000000001</v>
      </c>
      <c r="D143" s="3" t="str">
        <f t="shared" si="15"/>
        <v>vis</v>
      </c>
      <c r="E143" s="13">
        <f>VLOOKUP(C143,Active!C$21:E$972,3,FALSE)</f>
        <v>-18253.487223928834</v>
      </c>
      <c r="F143" s="4" t="s">
        <v>120</v>
      </c>
      <c r="G143" s="3" t="str">
        <f t="shared" si="16"/>
        <v>27501.360</v>
      </c>
      <c r="H143" s="2">
        <f t="shared" si="17"/>
        <v>-18253.5</v>
      </c>
      <c r="I143" s="14" t="s">
        <v>161</v>
      </c>
      <c r="J143" s="15" t="s">
        <v>162</v>
      </c>
      <c r="K143" s="14">
        <v>-18253.5</v>
      </c>
      <c r="L143" s="14" t="s">
        <v>163</v>
      </c>
      <c r="M143" s="15" t="s">
        <v>164</v>
      </c>
      <c r="N143" s="15"/>
      <c r="O143" s="16" t="s">
        <v>128</v>
      </c>
      <c r="P143" s="16" t="s">
        <v>129</v>
      </c>
    </row>
    <row r="144" spans="1:16" ht="12.75" customHeight="1" thickBot="1" x14ac:dyDescent="0.25">
      <c r="A144" s="2" t="str">
        <f t="shared" si="12"/>
        <v> AN 252.400 </v>
      </c>
      <c r="B144" s="4" t="str">
        <f t="shared" si="13"/>
        <v>I</v>
      </c>
      <c r="C144" s="2">
        <f t="shared" si="14"/>
        <v>27502.428</v>
      </c>
      <c r="D144" s="3" t="str">
        <f t="shared" si="15"/>
        <v>vis</v>
      </c>
      <c r="E144" s="13">
        <f>VLOOKUP(C144,Active!C$21:E$972,3,FALSE)</f>
        <v>-18251.995617358225</v>
      </c>
      <c r="F144" s="4" t="s">
        <v>120</v>
      </c>
      <c r="G144" s="3" t="str">
        <f t="shared" si="16"/>
        <v>27502.428</v>
      </c>
      <c r="H144" s="2">
        <f t="shared" si="17"/>
        <v>-18252</v>
      </c>
      <c r="I144" s="14" t="s">
        <v>165</v>
      </c>
      <c r="J144" s="15" t="s">
        <v>166</v>
      </c>
      <c r="K144" s="14">
        <v>-18252</v>
      </c>
      <c r="L144" s="14" t="s">
        <v>146</v>
      </c>
      <c r="M144" s="15" t="s">
        <v>164</v>
      </c>
      <c r="N144" s="15"/>
      <c r="O144" s="16" t="s">
        <v>128</v>
      </c>
      <c r="P144" s="16" t="s">
        <v>129</v>
      </c>
    </row>
    <row r="145" spans="1:16" ht="12.75" customHeight="1" thickBot="1" x14ac:dyDescent="0.25">
      <c r="A145" s="2" t="str">
        <f t="shared" si="12"/>
        <v> AN 252.400 </v>
      </c>
      <c r="B145" s="4" t="str">
        <f t="shared" si="13"/>
        <v>I</v>
      </c>
      <c r="C145" s="2">
        <f t="shared" si="14"/>
        <v>27505.292000000001</v>
      </c>
      <c r="D145" s="3" t="str">
        <f t="shared" si="15"/>
        <v>vis</v>
      </c>
      <c r="E145" s="13">
        <f>VLOOKUP(C145,Active!C$21:E$972,3,FALSE)</f>
        <v>-18247.99565367074</v>
      </c>
      <c r="F145" s="4" t="s">
        <v>120</v>
      </c>
      <c r="G145" s="3" t="str">
        <f t="shared" si="16"/>
        <v>27505.292</v>
      </c>
      <c r="H145" s="2">
        <f t="shared" si="17"/>
        <v>-18248</v>
      </c>
      <c r="I145" s="14" t="s">
        <v>167</v>
      </c>
      <c r="J145" s="15" t="s">
        <v>168</v>
      </c>
      <c r="K145" s="14">
        <v>-18248</v>
      </c>
      <c r="L145" s="14" t="s">
        <v>146</v>
      </c>
      <c r="M145" s="15" t="s">
        <v>164</v>
      </c>
      <c r="N145" s="15"/>
      <c r="O145" s="16" t="s">
        <v>128</v>
      </c>
      <c r="P145" s="16" t="s">
        <v>129</v>
      </c>
    </row>
    <row r="146" spans="1:16" ht="12.75" customHeight="1" thickBot="1" x14ac:dyDescent="0.25">
      <c r="A146" s="2" t="str">
        <f t="shared" si="12"/>
        <v> AN 252.400 </v>
      </c>
      <c r="B146" s="4" t="str">
        <f t="shared" si="13"/>
        <v>II</v>
      </c>
      <c r="C146" s="2">
        <f t="shared" si="14"/>
        <v>27513.52</v>
      </c>
      <c r="D146" s="3" t="str">
        <f t="shared" si="15"/>
        <v>vis</v>
      </c>
      <c r="E146" s="13">
        <f>VLOOKUP(C146,Active!C$21:E$972,3,FALSE)</f>
        <v>-18236.504137881431</v>
      </c>
      <c r="F146" s="4" t="s">
        <v>120</v>
      </c>
      <c r="G146" s="3" t="str">
        <f t="shared" si="16"/>
        <v>27513.520</v>
      </c>
      <c r="H146" s="2">
        <f t="shared" si="17"/>
        <v>-18236.5</v>
      </c>
      <c r="I146" s="14" t="s">
        <v>169</v>
      </c>
      <c r="J146" s="15" t="s">
        <v>170</v>
      </c>
      <c r="K146" s="14">
        <v>-18236.5</v>
      </c>
      <c r="L146" s="14" t="s">
        <v>122</v>
      </c>
      <c r="M146" s="15" t="s">
        <v>164</v>
      </c>
      <c r="N146" s="15"/>
      <c r="O146" s="16" t="s">
        <v>128</v>
      </c>
      <c r="P146" s="16" t="s">
        <v>129</v>
      </c>
    </row>
    <row r="147" spans="1:16" ht="12.75" customHeight="1" thickBot="1" x14ac:dyDescent="0.25">
      <c r="A147" s="2" t="str">
        <f t="shared" si="12"/>
        <v> AN 252.400 </v>
      </c>
      <c r="B147" s="4" t="str">
        <f t="shared" si="13"/>
        <v>II</v>
      </c>
      <c r="C147" s="2">
        <f t="shared" si="14"/>
        <v>27516.39</v>
      </c>
      <c r="D147" s="3" t="str">
        <f t="shared" si="15"/>
        <v>vis</v>
      </c>
      <c r="E147" s="13">
        <f>VLOOKUP(C147,Active!C$21:E$972,3,FALSE)</f>
        <v>-18232.495794381757</v>
      </c>
      <c r="F147" s="4" t="s">
        <v>120</v>
      </c>
      <c r="G147" s="3" t="str">
        <f t="shared" si="16"/>
        <v>27516.390</v>
      </c>
      <c r="H147" s="2">
        <f t="shared" si="17"/>
        <v>-18232.5</v>
      </c>
      <c r="I147" s="14" t="s">
        <v>171</v>
      </c>
      <c r="J147" s="15" t="s">
        <v>172</v>
      </c>
      <c r="K147" s="14">
        <v>-18232.5</v>
      </c>
      <c r="L147" s="14" t="s">
        <v>146</v>
      </c>
      <c r="M147" s="15" t="s">
        <v>164</v>
      </c>
      <c r="N147" s="15"/>
      <c r="O147" s="16" t="s">
        <v>128</v>
      </c>
      <c r="P147" s="16" t="s">
        <v>129</v>
      </c>
    </row>
    <row r="148" spans="1:16" ht="12.75" customHeight="1" thickBot="1" x14ac:dyDescent="0.25">
      <c r="A148" s="2" t="str">
        <f t="shared" si="12"/>
        <v> AN 252.400 </v>
      </c>
      <c r="B148" s="4" t="str">
        <f t="shared" si="13"/>
        <v>II</v>
      </c>
      <c r="C148" s="2">
        <f t="shared" si="14"/>
        <v>27516.399000000001</v>
      </c>
      <c r="D148" s="3" t="str">
        <f t="shared" si="15"/>
        <v>vis</v>
      </c>
      <c r="E148" s="13">
        <f>VLOOKUP(C148,Active!C$21:E$972,3,FALSE)</f>
        <v>-18232.483224663461</v>
      </c>
      <c r="F148" s="4" t="s">
        <v>120</v>
      </c>
      <c r="G148" s="3" t="str">
        <f t="shared" si="16"/>
        <v>27516.399</v>
      </c>
      <c r="H148" s="2">
        <f t="shared" si="17"/>
        <v>-18232.5</v>
      </c>
      <c r="I148" s="14" t="s">
        <v>173</v>
      </c>
      <c r="J148" s="15" t="s">
        <v>174</v>
      </c>
      <c r="K148" s="14">
        <v>-18232.5</v>
      </c>
      <c r="L148" s="14" t="s">
        <v>175</v>
      </c>
      <c r="M148" s="15" t="s">
        <v>127</v>
      </c>
      <c r="N148" s="15"/>
      <c r="O148" s="16" t="s">
        <v>128</v>
      </c>
      <c r="P148" s="16" t="s">
        <v>129</v>
      </c>
    </row>
    <row r="149" spans="1:16" ht="12.75" customHeight="1" thickBot="1" x14ac:dyDescent="0.25">
      <c r="A149" s="2" t="str">
        <f t="shared" si="12"/>
        <v> AN 252.400 </v>
      </c>
      <c r="B149" s="4" t="str">
        <f t="shared" si="13"/>
        <v>I</v>
      </c>
      <c r="C149" s="2">
        <f t="shared" si="14"/>
        <v>27530.333999999999</v>
      </c>
      <c r="D149" s="3" t="str">
        <f t="shared" si="15"/>
        <v>vis</v>
      </c>
      <c r="E149" s="13">
        <f>VLOOKUP(C149,Active!C$21:E$972,3,FALSE)</f>
        <v>-18213.021110841873</v>
      </c>
      <c r="F149" s="4" t="s">
        <v>120</v>
      </c>
      <c r="G149" s="3" t="str">
        <f t="shared" si="16"/>
        <v>27530.334</v>
      </c>
      <c r="H149" s="2">
        <f t="shared" si="17"/>
        <v>-18213</v>
      </c>
      <c r="I149" s="14" t="s">
        <v>176</v>
      </c>
      <c r="J149" s="15" t="s">
        <v>177</v>
      </c>
      <c r="K149" s="14">
        <v>-18213</v>
      </c>
      <c r="L149" s="14" t="s">
        <v>178</v>
      </c>
      <c r="M149" s="15" t="s">
        <v>127</v>
      </c>
      <c r="N149" s="15"/>
      <c r="O149" s="16" t="s">
        <v>128</v>
      </c>
      <c r="P149" s="16" t="s">
        <v>129</v>
      </c>
    </row>
    <row r="150" spans="1:16" ht="12.75" customHeight="1" thickBot="1" x14ac:dyDescent="0.25">
      <c r="A150" s="2" t="str">
        <f t="shared" si="12"/>
        <v> AN 252.400 </v>
      </c>
      <c r="B150" s="4" t="str">
        <f t="shared" si="13"/>
        <v>I</v>
      </c>
      <c r="C150" s="2">
        <f t="shared" si="14"/>
        <v>27530.355</v>
      </c>
      <c r="D150" s="3" t="str">
        <f t="shared" si="15"/>
        <v>vis</v>
      </c>
      <c r="E150" s="13">
        <f>VLOOKUP(C150,Active!C$21:E$972,3,FALSE)</f>
        <v>-18212.991781499193</v>
      </c>
      <c r="F150" s="4" t="s">
        <v>120</v>
      </c>
      <c r="G150" s="3" t="str">
        <f t="shared" si="16"/>
        <v>27530.355</v>
      </c>
      <c r="H150" s="2">
        <f t="shared" si="17"/>
        <v>-18213</v>
      </c>
      <c r="I150" s="14" t="s">
        <v>179</v>
      </c>
      <c r="J150" s="15" t="s">
        <v>180</v>
      </c>
      <c r="K150" s="14">
        <v>-18213</v>
      </c>
      <c r="L150" s="14" t="s">
        <v>181</v>
      </c>
      <c r="M150" s="15" t="s">
        <v>164</v>
      </c>
      <c r="N150" s="15"/>
      <c r="O150" s="16" t="s">
        <v>128</v>
      </c>
      <c r="P150" s="16" t="s">
        <v>129</v>
      </c>
    </row>
    <row r="151" spans="1:16" ht="12.75" customHeight="1" thickBot="1" x14ac:dyDescent="0.25">
      <c r="A151" s="2" t="str">
        <f t="shared" si="12"/>
        <v> AN 252.400 </v>
      </c>
      <c r="B151" s="4" t="str">
        <f t="shared" si="13"/>
        <v>II</v>
      </c>
      <c r="C151" s="2">
        <f t="shared" si="14"/>
        <v>27531.428</v>
      </c>
      <c r="D151" s="3" t="str">
        <f t="shared" si="15"/>
        <v>vis</v>
      </c>
      <c r="E151" s="13">
        <f>VLOOKUP(C151,Active!C$21:E$972,3,FALSE)</f>
        <v>-18211.493191751753</v>
      </c>
      <c r="F151" s="4" t="s">
        <v>120</v>
      </c>
      <c r="G151" s="3" t="str">
        <f t="shared" si="16"/>
        <v>27531.428</v>
      </c>
      <c r="H151" s="2">
        <f t="shared" si="17"/>
        <v>-18211.5</v>
      </c>
      <c r="I151" s="14" t="s">
        <v>182</v>
      </c>
      <c r="J151" s="15" t="s">
        <v>183</v>
      </c>
      <c r="K151" s="14">
        <v>-18211.5</v>
      </c>
      <c r="L151" s="14" t="s">
        <v>149</v>
      </c>
      <c r="M151" s="15" t="s">
        <v>164</v>
      </c>
      <c r="N151" s="15"/>
      <c r="O151" s="16" t="s">
        <v>128</v>
      </c>
      <c r="P151" s="16" t="s">
        <v>129</v>
      </c>
    </row>
    <row r="152" spans="1:16" ht="12.75" customHeight="1" thickBot="1" x14ac:dyDescent="0.25">
      <c r="A152" s="2" t="str">
        <f t="shared" si="12"/>
        <v> AN 252.400 </v>
      </c>
      <c r="B152" s="4" t="str">
        <f t="shared" si="13"/>
        <v>I</v>
      </c>
      <c r="C152" s="2">
        <f t="shared" si="14"/>
        <v>27535.364000000001</v>
      </c>
      <c r="D152" s="3" t="str">
        <f t="shared" si="15"/>
        <v>vis</v>
      </c>
      <c r="E152" s="13">
        <f>VLOOKUP(C152,Active!C$21:E$972,3,FALSE)</f>
        <v>-18205.996034952197</v>
      </c>
      <c r="F152" s="4" t="s">
        <v>120</v>
      </c>
      <c r="G152" s="3" t="str">
        <f t="shared" si="16"/>
        <v>27535.364</v>
      </c>
      <c r="H152" s="2">
        <f t="shared" si="17"/>
        <v>-18206</v>
      </c>
      <c r="I152" s="14" t="s">
        <v>184</v>
      </c>
      <c r="J152" s="15" t="s">
        <v>185</v>
      </c>
      <c r="K152" s="14">
        <v>-18206</v>
      </c>
      <c r="L152" s="14" t="s">
        <v>146</v>
      </c>
      <c r="M152" s="15" t="s">
        <v>164</v>
      </c>
      <c r="N152" s="15"/>
      <c r="O152" s="16" t="s">
        <v>128</v>
      </c>
      <c r="P152" s="16" t="s">
        <v>129</v>
      </c>
    </row>
    <row r="153" spans="1:16" ht="12.75" customHeight="1" thickBot="1" x14ac:dyDescent="0.25">
      <c r="A153" s="2" t="str">
        <f t="shared" si="12"/>
        <v> AN 252.400 </v>
      </c>
      <c r="B153" s="4" t="str">
        <f t="shared" si="13"/>
        <v>II</v>
      </c>
      <c r="C153" s="2">
        <f t="shared" si="14"/>
        <v>27536.44</v>
      </c>
      <c r="D153" s="3" t="str">
        <f t="shared" si="15"/>
        <v>vis</v>
      </c>
      <c r="E153" s="13">
        <f>VLOOKUP(C153,Active!C$21:E$972,3,FALSE)</f>
        <v>-18204.493255298661</v>
      </c>
      <c r="F153" s="4" t="s">
        <v>120</v>
      </c>
      <c r="G153" s="3" t="str">
        <f t="shared" si="16"/>
        <v>27536.440</v>
      </c>
      <c r="H153" s="2">
        <f t="shared" si="17"/>
        <v>-18204.5</v>
      </c>
      <c r="I153" s="14" t="s">
        <v>186</v>
      </c>
      <c r="J153" s="15" t="s">
        <v>187</v>
      </c>
      <c r="K153" s="14">
        <v>-18204.5</v>
      </c>
      <c r="L153" s="14" t="s">
        <v>149</v>
      </c>
      <c r="M153" s="15" t="s">
        <v>164</v>
      </c>
      <c r="N153" s="15"/>
      <c r="O153" s="16" t="s">
        <v>128</v>
      </c>
      <c r="P153" s="16" t="s">
        <v>129</v>
      </c>
    </row>
    <row r="154" spans="1:16" ht="12.75" customHeight="1" thickBot="1" x14ac:dyDescent="0.25">
      <c r="A154" s="2" t="str">
        <f t="shared" si="12"/>
        <v> AN 252.400 </v>
      </c>
      <c r="B154" s="4" t="str">
        <f t="shared" si="13"/>
        <v>I</v>
      </c>
      <c r="C154" s="2">
        <f t="shared" si="14"/>
        <v>27545.383000000002</v>
      </c>
      <c r="D154" s="3" t="str">
        <f t="shared" si="15"/>
        <v>vis</v>
      </c>
      <c r="E154" s="13">
        <f>VLOOKUP(C154,Active!C$21:E$972,3,FALSE)</f>
        <v>-18192.003145222843</v>
      </c>
      <c r="F154" s="4" t="s">
        <v>120</v>
      </c>
      <c r="G154" s="3" t="str">
        <f t="shared" si="16"/>
        <v>27545.383</v>
      </c>
      <c r="H154" s="2">
        <f t="shared" si="17"/>
        <v>-18192</v>
      </c>
      <c r="I154" s="14" t="s">
        <v>188</v>
      </c>
      <c r="J154" s="15" t="s">
        <v>189</v>
      </c>
      <c r="K154" s="14">
        <v>-18192</v>
      </c>
      <c r="L154" s="14" t="s">
        <v>190</v>
      </c>
      <c r="M154" s="15" t="s">
        <v>164</v>
      </c>
      <c r="N154" s="15"/>
      <c r="O154" s="16" t="s">
        <v>128</v>
      </c>
      <c r="P154" s="16" t="s">
        <v>129</v>
      </c>
    </row>
    <row r="155" spans="1:16" ht="12.75" customHeight="1" thickBot="1" x14ac:dyDescent="0.25">
      <c r="A155" s="2" t="str">
        <f t="shared" si="12"/>
        <v> PZ 12.270 </v>
      </c>
      <c r="B155" s="4" t="str">
        <f t="shared" si="13"/>
        <v>I</v>
      </c>
      <c r="C155" s="2">
        <f t="shared" si="14"/>
        <v>32287.506000000001</v>
      </c>
      <c r="D155" s="3" t="str">
        <f t="shared" si="15"/>
        <v>vis</v>
      </c>
      <c r="E155" s="13">
        <f>VLOOKUP(C155,Active!C$21:E$972,3,FALSE)</f>
        <v>-11568.986454731905</v>
      </c>
      <c r="F155" s="4" t="s">
        <v>120</v>
      </c>
      <c r="G155" s="3" t="str">
        <f t="shared" si="16"/>
        <v>32287.506</v>
      </c>
      <c r="H155" s="2">
        <f t="shared" si="17"/>
        <v>-11569</v>
      </c>
      <c r="I155" s="14" t="s">
        <v>191</v>
      </c>
      <c r="J155" s="15" t="s">
        <v>192</v>
      </c>
      <c r="K155" s="14">
        <v>-11569</v>
      </c>
      <c r="L155" s="14" t="s">
        <v>193</v>
      </c>
      <c r="M155" s="15" t="s">
        <v>164</v>
      </c>
      <c r="N155" s="15"/>
      <c r="O155" s="16" t="s">
        <v>194</v>
      </c>
      <c r="P155" s="16" t="s">
        <v>195</v>
      </c>
    </row>
    <row r="156" spans="1:16" ht="12.75" customHeight="1" thickBot="1" x14ac:dyDescent="0.25">
      <c r="A156" s="2" t="str">
        <f t="shared" si="12"/>
        <v> SCA 4.386 </v>
      </c>
      <c r="B156" s="4" t="str">
        <f t="shared" si="13"/>
        <v>II</v>
      </c>
      <c r="C156" s="2">
        <f t="shared" si="14"/>
        <v>35483.389000000003</v>
      </c>
      <c r="D156" s="3" t="str">
        <f t="shared" si="15"/>
        <v>vis</v>
      </c>
      <c r="E156" s="13">
        <f>VLOOKUP(C156,Active!C$21:E$972,3,FALSE)</f>
        <v>-7105.5032321633917</v>
      </c>
      <c r="F156" s="4" t="s">
        <v>120</v>
      </c>
      <c r="G156" s="3" t="str">
        <f t="shared" si="16"/>
        <v>35483.389</v>
      </c>
      <c r="H156" s="2">
        <f t="shared" si="17"/>
        <v>-7105.5</v>
      </c>
      <c r="I156" s="14" t="s">
        <v>196</v>
      </c>
      <c r="J156" s="15" t="s">
        <v>197</v>
      </c>
      <c r="K156" s="14">
        <v>-7105.5</v>
      </c>
      <c r="L156" s="14" t="s">
        <v>190</v>
      </c>
      <c r="M156" s="15" t="s">
        <v>123</v>
      </c>
      <c r="N156" s="15"/>
      <c r="O156" s="16" t="s">
        <v>198</v>
      </c>
      <c r="P156" s="16" t="s">
        <v>199</v>
      </c>
    </row>
    <row r="157" spans="1:16" ht="12.75" customHeight="1" thickBot="1" x14ac:dyDescent="0.25">
      <c r="A157" s="2" t="str">
        <f t="shared" si="12"/>
        <v> SCA 4.386 </v>
      </c>
      <c r="B157" s="4" t="str">
        <f t="shared" si="13"/>
        <v>II</v>
      </c>
      <c r="C157" s="2">
        <f t="shared" si="14"/>
        <v>35498.423000000003</v>
      </c>
      <c r="D157" s="3" t="str">
        <f t="shared" si="15"/>
        <v>vis</v>
      </c>
      <c r="E157" s="13">
        <f>VLOOKUP(C157,Active!C$21:E$972,3,FALSE)</f>
        <v>-7084.5062160748512</v>
      </c>
      <c r="F157" s="4" t="s">
        <v>120</v>
      </c>
      <c r="G157" s="3" t="str">
        <f t="shared" si="16"/>
        <v>35498.423</v>
      </c>
      <c r="H157" s="2">
        <f t="shared" si="17"/>
        <v>-7084.5</v>
      </c>
      <c r="I157" s="14" t="s">
        <v>200</v>
      </c>
      <c r="J157" s="15" t="s">
        <v>201</v>
      </c>
      <c r="K157" s="14">
        <v>-7084.5</v>
      </c>
      <c r="L157" s="14" t="s">
        <v>202</v>
      </c>
      <c r="M157" s="15" t="s">
        <v>123</v>
      </c>
      <c r="N157" s="15"/>
      <c r="O157" s="16" t="s">
        <v>198</v>
      </c>
      <c r="P157" s="16" t="s">
        <v>199</v>
      </c>
    </row>
    <row r="158" spans="1:16" ht="12.75" customHeight="1" thickBot="1" x14ac:dyDescent="0.25">
      <c r="A158" s="2" t="str">
        <f t="shared" si="12"/>
        <v> SCA 4.386 </v>
      </c>
      <c r="B158" s="4" t="str">
        <f t="shared" si="13"/>
        <v>II</v>
      </c>
      <c r="C158" s="2">
        <f t="shared" si="14"/>
        <v>35531.358</v>
      </c>
      <c r="D158" s="3" t="str">
        <f t="shared" si="15"/>
        <v>vis</v>
      </c>
      <c r="E158" s="13">
        <f>VLOOKUP(C158,Active!C$21:E$972,3,FALSE)</f>
        <v>-7038.508030304195</v>
      </c>
      <c r="F158" s="4" t="s">
        <v>120</v>
      </c>
      <c r="G158" s="3" t="str">
        <f t="shared" si="16"/>
        <v>35531.358</v>
      </c>
      <c r="H158" s="2">
        <f t="shared" si="17"/>
        <v>-7038.5</v>
      </c>
      <c r="I158" s="14" t="s">
        <v>203</v>
      </c>
      <c r="J158" s="15" t="s">
        <v>204</v>
      </c>
      <c r="K158" s="14">
        <v>-7038.5</v>
      </c>
      <c r="L158" s="14" t="s">
        <v>205</v>
      </c>
      <c r="M158" s="15" t="s">
        <v>123</v>
      </c>
      <c r="N158" s="15"/>
      <c r="O158" s="16" t="s">
        <v>198</v>
      </c>
      <c r="P158" s="16" t="s">
        <v>199</v>
      </c>
    </row>
    <row r="159" spans="1:16" ht="12.75" customHeight="1" thickBot="1" x14ac:dyDescent="0.25">
      <c r="A159" s="2" t="str">
        <f t="shared" si="12"/>
        <v> SCA 4.386 </v>
      </c>
      <c r="B159" s="4" t="str">
        <f t="shared" si="13"/>
        <v>II</v>
      </c>
      <c r="C159" s="2">
        <f t="shared" si="14"/>
        <v>35534.224000000002</v>
      </c>
      <c r="D159" s="3" t="str">
        <f t="shared" si="15"/>
        <v>vis</v>
      </c>
      <c r="E159" s="13">
        <f>VLOOKUP(C159,Active!C$21:E$972,3,FALSE)</f>
        <v>-7034.5052733459797</v>
      </c>
      <c r="F159" s="4" t="s">
        <v>120</v>
      </c>
      <c r="G159" s="3" t="str">
        <f t="shared" si="16"/>
        <v>35534.224</v>
      </c>
      <c r="H159" s="2">
        <f t="shared" si="17"/>
        <v>-7034.5</v>
      </c>
      <c r="I159" s="14" t="s">
        <v>206</v>
      </c>
      <c r="J159" s="15" t="s">
        <v>207</v>
      </c>
      <c r="K159" s="14">
        <v>-7034.5</v>
      </c>
      <c r="L159" s="14" t="s">
        <v>202</v>
      </c>
      <c r="M159" s="15" t="s">
        <v>123</v>
      </c>
      <c r="N159" s="15"/>
      <c r="O159" s="16" t="s">
        <v>198</v>
      </c>
      <c r="P159" s="16" t="s">
        <v>199</v>
      </c>
    </row>
    <row r="160" spans="1:16" ht="12.75" customHeight="1" thickBot="1" x14ac:dyDescent="0.25">
      <c r="A160" s="2" t="str">
        <f t="shared" si="12"/>
        <v> SCA 4.386 </v>
      </c>
      <c r="B160" s="4" t="str">
        <f t="shared" si="13"/>
        <v>II</v>
      </c>
      <c r="C160" s="2">
        <f t="shared" si="14"/>
        <v>35539.232000000004</v>
      </c>
      <c r="D160" s="3" t="str">
        <f t="shared" si="15"/>
        <v>vis</v>
      </c>
      <c r="E160" s="13">
        <f>VLOOKUP(C160,Active!C$21:E$972,3,FALSE)</f>
        <v>-7027.5109234343499</v>
      </c>
      <c r="F160" s="4" t="s">
        <v>120</v>
      </c>
      <c r="G160" s="3" t="str">
        <f t="shared" si="16"/>
        <v>35539.232</v>
      </c>
      <c r="H160" s="2">
        <f t="shared" si="17"/>
        <v>-7027.5</v>
      </c>
      <c r="I160" s="14" t="s">
        <v>208</v>
      </c>
      <c r="J160" s="15" t="s">
        <v>209</v>
      </c>
      <c r="K160" s="14">
        <v>-7027.5</v>
      </c>
      <c r="L160" s="14" t="s">
        <v>210</v>
      </c>
      <c r="M160" s="15" t="s">
        <v>123</v>
      </c>
      <c r="N160" s="15"/>
      <c r="O160" s="16" t="s">
        <v>198</v>
      </c>
      <c r="P160" s="16" t="s">
        <v>199</v>
      </c>
    </row>
    <row r="161" spans="1:16" ht="12.75" customHeight="1" thickBot="1" x14ac:dyDescent="0.25">
      <c r="A161" s="2" t="str">
        <f t="shared" si="12"/>
        <v> SCA 4.386 </v>
      </c>
      <c r="B161" s="4" t="str">
        <f t="shared" si="13"/>
        <v>II</v>
      </c>
      <c r="C161" s="2">
        <f t="shared" si="14"/>
        <v>35554.271000000001</v>
      </c>
      <c r="D161" s="3" t="str">
        <f t="shared" si="15"/>
        <v>vis</v>
      </c>
      <c r="E161" s="13">
        <f>VLOOKUP(C161,Active!C$21:E$972,3,FALSE)</f>
        <v>-7006.5069241689844</v>
      </c>
      <c r="F161" s="4" t="s">
        <v>120</v>
      </c>
      <c r="G161" s="3" t="str">
        <f t="shared" si="16"/>
        <v>35554.271</v>
      </c>
      <c r="H161" s="2">
        <f t="shared" si="17"/>
        <v>-7006.5</v>
      </c>
      <c r="I161" s="14" t="s">
        <v>211</v>
      </c>
      <c r="J161" s="15" t="s">
        <v>212</v>
      </c>
      <c r="K161" s="14">
        <v>-7006.5</v>
      </c>
      <c r="L161" s="14" t="s">
        <v>213</v>
      </c>
      <c r="M161" s="15" t="s">
        <v>123</v>
      </c>
      <c r="N161" s="15"/>
      <c r="O161" s="16" t="s">
        <v>198</v>
      </c>
      <c r="P161" s="16" t="s">
        <v>199</v>
      </c>
    </row>
    <row r="162" spans="1:16" ht="12.75" customHeight="1" thickBot="1" x14ac:dyDescent="0.25">
      <c r="A162" s="2" t="str">
        <f t="shared" si="12"/>
        <v> SCA 4.386 </v>
      </c>
      <c r="B162" s="4" t="str">
        <f t="shared" si="13"/>
        <v>I</v>
      </c>
      <c r="C162" s="2">
        <f t="shared" si="14"/>
        <v>35560.347999999998</v>
      </c>
      <c r="D162" s="3" t="str">
        <f t="shared" si="15"/>
        <v>vis</v>
      </c>
      <c r="E162" s="13">
        <f>VLOOKUP(C162,Active!C$21:E$972,3,FALSE)</f>
        <v>-6998.0195710513835</v>
      </c>
      <c r="F162" s="4" t="s">
        <v>120</v>
      </c>
      <c r="G162" s="3" t="str">
        <f t="shared" si="16"/>
        <v>35560.348</v>
      </c>
      <c r="H162" s="2">
        <f t="shared" si="17"/>
        <v>-6998</v>
      </c>
      <c r="I162" s="14" t="s">
        <v>214</v>
      </c>
      <c r="J162" s="15" t="s">
        <v>215</v>
      </c>
      <c r="K162" s="14">
        <v>-6998</v>
      </c>
      <c r="L162" s="14" t="s">
        <v>216</v>
      </c>
      <c r="M162" s="15" t="s">
        <v>123</v>
      </c>
      <c r="N162" s="15"/>
      <c r="O162" s="16" t="s">
        <v>198</v>
      </c>
      <c r="P162" s="16" t="s">
        <v>199</v>
      </c>
    </row>
    <row r="163" spans="1:16" ht="12.75" customHeight="1" thickBot="1" x14ac:dyDescent="0.25">
      <c r="A163" s="2" t="str">
        <f t="shared" si="12"/>
        <v> SCA 4.386 </v>
      </c>
      <c r="B163" s="4" t="str">
        <f t="shared" si="13"/>
        <v>II</v>
      </c>
      <c r="C163" s="2">
        <f t="shared" si="14"/>
        <v>35561.436000000002</v>
      </c>
      <c r="D163" s="3" t="str">
        <f t="shared" si="15"/>
        <v>vis</v>
      </c>
      <c r="E163" s="13">
        <f>VLOOKUP(C163,Active!C$21:E$972,3,FALSE)</f>
        <v>-6996.500031773453</v>
      </c>
      <c r="F163" s="4" t="s">
        <v>120</v>
      </c>
      <c r="G163" s="3" t="str">
        <f t="shared" si="16"/>
        <v>35561.436</v>
      </c>
      <c r="H163" s="2">
        <f t="shared" si="17"/>
        <v>-6996.5</v>
      </c>
      <c r="I163" s="14" t="s">
        <v>217</v>
      </c>
      <c r="J163" s="15" t="s">
        <v>218</v>
      </c>
      <c r="K163" s="14">
        <v>-6996.5</v>
      </c>
      <c r="L163" s="14" t="s">
        <v>219</v>
      </c>
      <c r="M163" s="15" t="s">
        <v>123</v>
      </c>
      <c r="N163" s="15"/>
      <c r="O163" s="16" t="s">
        <v>198</v>
      </c>
      <c r="P163" s="16" t="s">
        <v>199</v>
      </c>
    </row>
    <row r="164" spans="1:16" ht="12.75" customHeight="1" thickBot="1" x14ac:dyDescent="0.25">
      <c r="A164" s="2" t="str">
        <f t="shared" si="12"/>
        <v> SCA 4.386 </v>
      </c>
      <c r="B164" s="4" t="str">
        <f t="shared" si="13"/>
        <v>II</v>
      </c>
      <c r="C164" s="2">
        <f t="shared" si="14"/>
        <v>35564.290999999997</v>
      </c>
      <c r="D164" s="3" t="str">
        <f t="shared" si="15"/>
        <v>vis</v>
      </c>
      <c r="E164" s="13">
        <f>VLOOKUP(C164,Active!C$21:E$972,3,FALSE)</f>
        <v>-6992.5126378042696</v>
      </c>
      <c r="F164" s="4" t="s">
        <v>120</v>
      </c>
      <c r="G164" s="3" t="str">
        <f t="shared" si="16"/>
        <v>35564.291</v>
      </c>
      <c r="H164" s="2">
        <f t="shared" si="17"/>
        <v>-6992.5</v>
      </c>
      <c r="I164" s="14" t="s">
        <v>220</v>
      </c>
      <c r="J164" s="15" t="s">
        <v>221</v>
      </c>
      <c r="K164" s="14">
        <v>-6992.5</v>
      </c>
      <c r="L164" s="14" t="s">
        <v>141</v>
      </c>
      <c r="M164" s="15" t="s">
        <v>123</v>
      </c>
      <c r="N164" s="15"/>
      <c r="O164" s="16" t="s">
        <v>198</v>
      </c>
      <c r="P164" s="16" t="s">
        <v>199</v>
      </c>
    </row>
    <row r="165" spans="1:16" ht="12.75" customHeight="1" thickBot="1" x14ac:dyDescent="0.25">
      <c r="A165" s="2" t="str">
        <f t="shared" si="12"/>
        <v> SCA 4.386 </v>
      </c>
      <c r="B165" s="4" t="str">
        <f t="shared" si="13"/>
        <v>I</v>
      </c>
      <c r="C165" s="2">
        <f t="shared" si="14"/>
        <v>35842.466</v>
      </c>
      <c r="D165" s="3" t="str">
        <f t="shared" si="15"/>
        <v>vis</v>
      </c>
      <c r="E165" s="13">
        <f>VLOOKUP(C165,Active!C$21:E$972,3,FALSE)</f>
        <v>-6604.0035949394314</v>
      </c>
      <c r="F165" s="4" t="s">
        <v>120</v>
      </c>
      <c r="G165" s="3" t="str">
        <f t="shared" si="16"/>
        <v>35842.466</v>
      </c>
      <c r="H165" s="2">
        <f t="shared" si="17"/>
        <v>-6604</v>
      </c>
      <c r="I165" s="14" t="s">
        <v>222</v>
      </c>
      <c r="J165" s="15" t="s">
        <v>223</v>
      </c>
      <c r="K165" s="14">
        <v>-6604</v>
      </c>
      <c r="L165" s="14" t="s">
        <v>122</v>
      </c>
      <c r="M165" s="15" t="s">
        <v>123</v>
      </c>
      <c r="N165" s="15"/>
      <c r="O165" s="16" t="s">
        <v>198</v>
      </c>
      <c r="P165" s="16" t="s">
        <v>199</v>
      </c>
    </row>
    <row r="166" spans="1:16" ht="12.75" customHeight="1" thickBot="1" x14ac:dyDescent="0.25">
      <c r="A166" s="2" t="str">
        <f t="shared" si="12"/>
        <v> SCA 4.386 </v>
      </c>
      <c r="B166" s="4" t="str">
        <f t="shared" si="13"/>
        <v>II</v>
      </c>
      <c r="C166" s="2">
        <f t="shared" si="14"/>
        <v>35871.485999999997</v>
      </c>
      <c r="D166" s="3" t="str">
        <f t="shared" si="15"/>
        <v>vis</v>
      </c>
      <c r="E166" s="13">
        <f>VLOOKUP(C166,Active!C$21:E$972,3,FALSE)</f>
        <v>-6563.4732366256503</v>
      </c>
      <c r="F166" s="4" t="s">
        <v>120</v>
      </c>
      <c r="G166" s="3" t="str">
        <f t="shared" si="16"/>
        <v>35871.486</v>
      </c>
      <c r="H166" s="2">
        <f t="shared" si="17"/>
        <v>-6563.5</v>
      </c>
      <c r="I166" s="14" t="s">
        <v>224</v>
      </c>
      <c r="J166" s="15" t="s">
        <v>225</v>
      </c>
      <c r="K166" s="14">
        <v>-6563.5</v>
      </c>
      <c r="L166" s="14" t="s">
        <v>226</v>
      </c>
      <c r="M166" s="15" t="s">
        <v>123</v>
      </c>
      <c r="N166" s="15"/>
      <c r="O166" s="16" t="s">
        <v>198</v>
      </c>
      <c r="P166" s="16" t="s">
        <v>199</v>
      </c>
    </row>
    <row r="167" spans="1:16" ht="12.75" customHeight="1" thickBot="1" x14ac:dyDescent="0.25">
      <c r="A167" s="2" t="str">
        <f t="shared" si="12"/>
        <v> SCA 4.386 </v>
      </c>
      <c r="B167" s="4" t="str">
        <f t="shared" si="13"/>
        <v>I</v>
      </c>
      <c r="C167" s="2">
        <f t="shared" si="14"/>
        <v>35887.58</v>
      </c>
      <c r="D167" s="3" t="str">
        <f t="shared" si="15"/>
        <v>vis</v>
      </c>
      <c r="E167" s="13">
        <f>VLOOKUP(C167,Active!C$21:E$972,3,FALSE)</f>
        <v>-6540.9957870494172</v>
      </c>
      <c r="F167" s="4" t="s">
        <v>120</v>
      </c>
      <c r="G167" s="3" t="str">
        <f t="shared" si="16"/>
        <v>35887.580</v>
      </c>
      <c r="H167" s="2">
        <f t="shared" si="17"/>
        <v>-6541</v>
      </c>
      <c r="I167" s="14" t="s">
        <v>227</v>
      </c>
      <c r="J167" s="15" t="s">
        <v>228</v>
      </c>
      <c r="K167" s="14">
        <v>-6541</v>
      </c>
      <c r="L167" s="14" t="s">
        <v>146</v>
      </c>
      <c r="M167" s="15" t="s">
        <v>123</v>
      </c>
      <c r="N167" s="15"/>
      <c r="O167" s="16" t="s">
        <v>198</v>
      </c>
      <c r="P167" s="16" t="s">
        <v>199</v>
      </c>
    </row>
    <row r="168" spans="1:16" ht="12.75" customHeight="1" thickBot="1" x14ac:dyDescent="0.25">
      <c r="A168" s="2" t="str">
        <f t="shared" si="12"/>
        <v> SCA 4.386 </v>
      </c>
      <c r="B168" s="4" t="str">
        <f t="shared" si="13"/>
        <v>I</v>
      </c>
      <c r="C168" s="2">
        <f t="shared" si="14"/>
        <v>35898.313000000002</v>
      </c>
      <c r="D168" s="3" t="str">
        <f t="shared" si="15"/>
        <v>vis</v>
      </c>
      <c r="E168" s="13">
        <f>VLOOKUP(C168,Active!C$21:E$972,3,FALSE)</f>
        <v>-6526.0056996689254</v>
      </c>
      <c r="F168" s="4" t="s">
        <v>120</v>
      </c>
      <c r="G168" s="3" t="str">
        <f t="shared" si="16"/>
        <v>35898.313</v>
      </c>
      <c r="H168" s="2">
        <f t="shared" si="17"/>
        <v>-6526</v>
      </c>
      <c r="I168" s="14" t="s">
        <v>229</v>
      </c>
      <c r="J168" s="15" t="s">
        <v>230</v>
      </c>
      <c r="K168" s="14">
        <v>-6526</v>
      </c>
      <c r="L168" s="14" t="s">
        <v>202</v>
      </c>
      <c r="M168" s="15" t="s">
        <v>123</v>
      </c>
      <c r="N168" s="15"/>
      <c r="O168" s="16" t="s">
        <v>198</v>
      </c>
      <c r="P168" s="16" t="s">
        <v>199</v>
      </c>
    </row>
    <row r="169" spans="1:16" ht="12.75" customHeight="1" thickBot="1" x14ac:dyDescent="0.25">
      <c r="A169" s="2" t="str">
        <f t="shared" si="12"/>
        <v> SCA 4.386 </v>
      </c>
      <c r="B169" s="4" t="str">
        <f t="shared" si="13"/>
        <v>II</v>
      </c>
      <c r="C169" s="2">
        <f t="shared" si="14"/>
        <v>35902.267999999996</v>
      </c>
      <c r="D169" s="3" t="str">
        <f t="shared" si="15"/>
        <v>vis</v>
      </c>
      <c r="E169" s="13">
        <f>VLOOKUP(C169,Active!C$21:E$972,3,FALSE)</f>
        <v>-6520.4820067974297</v>
      </c>
      <c r="F169" s="4" t="s">
        <v>120</v>
      </c>
      <c r="G169" s="3" t="str">
        <f t="shared" si="16"/>
        <v>35902.268</v>
      </c>
      <c r="H169" s="2">
        <f t="shared" si="17"/>
        <v>-6520.5</v>
      </c>
      <c r="I169" s="14" t="s">
        <v>231</v>
      </c>
      <c r="J169" s="15" t="s">
        <v>232</v>
      </c>
      <c r="K169" s="14">
        <v>-6520.5</v>
      </c>
      <c r="L169" s="14" t="s">
        <v>233</v>
      </c>
      <c r="M169" s="15" t="s">
        <v>123</v>
      </c>
      <c r="N169" s="15"/>
      <c r="O169" s="16" t="s">
        <v>198</v>
      </c>
      <c r="P169" s="16" t="s">
        <v>199</v>
      </c>
    </row>
    <row r="170" spans="1:16" ht="12.75" customHeight="1" thickBot="1" x14ac:dyDescent="0.25">
      <c r="A170" s="2" t="str">
        <f t="shared" si="12"/>
        <v> SCA 4.386 </v>
      </c>
      <c r="B170" s="4" t="str">
        <f t="shared" si="13"/>
        <v>I</v>
      </c>
      <c r="C170" s="2">
        <f t="shared" si="14"/>
        <v>35908.337</v>
      </c>
      <c r="D170" s="3" t="str">
        <f t="shared" si="15"/>
        <v>vis</v>
      </c>
      <c r="E170" s="13">
        <f>VLOOKUP(C170,Active!C$21:E$972,3,FALSE)</f>
        <v>-6512.0058267627473</v>
      </c>
      <c r="F170" s="4" t="s">
        <v>120</v>
      </c>
      <c r="G170" s="3" t="str">
        <f t="shared" si="16"/>
        <v>35908.337</v>
      </c>
      <c r="H170" s="2">
        <f t="shared" si="17"/>
        <v>-6512</v>
      </c>
      <c r="I170" s="14" t="s">
        <v>234</v>
      </c>
      <c r="J170" s="15" t="s">
        <v>235</v>
      </c>
      <c r="K170" s="14">
        <v>-6512</v>
      </c>
      <c r="L170" s="14" t="s">
        <v>202</v>
      </c>
      <c r="M170" s="15" t="s">
        <v>123</v>
      </c>
      <c r="N170" s="15"/>
      <c r="O170" s="16" t="s">
        <v>198</v>
      </c>
      <c r="P170" s="16" t="s">
        <v>199</v>
      </c>
    </row>
    <row r="171" spans="1:16" ht="12.75" customHeight="1" thickBot="1" x14ac:dyDescent="0.25">
      <c r="A171" s="2" t="str">
        <f t="shared" si="12"/>
        <v> SCA 4.386 </v>
      </c>
      <c r="B171" s="4" t="str">
        <f t="shared" si="13"/>
        <v>II</v>
      </c>
      <c r="C171" s="2">
        <f t="shared" si="14"/>
        <v>35909.411999999997</v>
      </c>
      <c r="D171" s="3" t="str">
        <f t="shared" si="15"/>
        <v>vis</v>
      </c>
      <c r="E171" s="13">
        <f>VLOOKUP(C171,Active!C$21:E$972,3,FALSE)</f>
        <v>-6510.5044437445804</v>
      </c>
      <c r="F171" s="4" t="s">
        <v>120</v>
      </c>
      <c r="G171" s="3" t="str">
        <f t="shared" si="16"/>
        <v>35909.412</v>
      </c>
      <c r="H171" s="2">
        <f t="shared" si="17"/>
        <v>-6510.5</v>
      </c>
      <c r="I171" s="14" t="s">
        <v>236</v>
      </c>
      <c r="J171" s="15" t="s">
        <v>237</v>
      </c>
      <c r="K171" s="14">
        <v>-6510.5</v>
      </c>
      <c r="L171" s="14" t="s">
        <v>122</v>
      </c>
      <c r="M171" s="15" t="s">
        <v>123</v>
      </c>
      <c r="N171" s="15"/>
      <c r="O171" s="16" t="s">
        <v>198</v>
      </c>
      <c r="P171" s="16" t="s">
        <v>199</v>
      </c>
    </row>
    <row r="172" spans="1:16" ht="12.75" customHeight="1" thickBot="1" x14ac:dyDescent="0.25">
      <c r="A172" s="2" t="str">
        <f t="shared" si="12"/>
        <v> SCA 4.386 </v>
      </c>
      <c r="B172" s="4" t="str">
        <f t="shared" si="13"/>
        <v>II</v>
      </c>
      <c r="C172" s="2">
        <f t="shared" si="14"/>
        <v>35912.277999999998</v>
      </c>
      <c r="D172" s="3" t="str">
        <f t="shared" si="15"/>
        <v>vis</v>
      </c>
      <c r="E172" s="13">
        <f>VLOOKUP(C172,Active!C$21:E$972,3,FALSE)</f>
        <v>-6506.501686786366</v>
      </c>
      <c r="F172" s="4" t="s">
        <v>120</v>
      </c>
      <c r="G172" s="3" t="str">
        <f t="shared" si="16"/>
        <v>35912.278</v>
      </c>
      <c r="H172" s="2">
        <f t="shared" si="17"/>
        <v>-6506.5</v>
      </c>
      <c r="I172" s="14" t="s">
        <v>238</v>
      </c>
      <c r="J172" s="15" t="s">
        <v>239</v>
      </c>
      <c r="K172" s="14">
        <v>-6506.5</v>
      </c>
      <c r="L172" s="14" t="s">
        <v>240</v>
      </c>
      <c r="M172" s="15" t="s">
        <v>123</v>
      </c>
      <c r="N172" s="15"/>
      <c r="O172" s="16" t="s">
        <v>198</v>
      </c>
      <c r="P172" s="16" t="s">
        <v>199</v>
      </c>
    </row>
    <row r="173" spans="1:16" ht="12.75" customHeight="1" thickBot="1" x14ac:dyDescent="0.25">
      <c r="A173" s="2" t="str">
        <f t="shared" si="12"/>
        <v> SCA 4.386 </v>
      </c>
      <c r="B173" s="4" t="str">
        <f t="shared" si="13"/>
        <v>I</v>
      </c>
      <c r="C173" s="2">
        <f t="shared" si="14"/>
        <v>35921.951999999997</v>
      </c>
      <c r="D173" s="3" t="str">
        <f t="shared" si="15"/>
        <v>vis</v>
      </c>
      <c r="E173" s="13">
        <f>VLOOKUP(C173,Active!C$21:E$972,3,FALSE)</f>
        <v>-6492.9906362581951</v>
      </c>
      <c r="F173" s="4" t="s">
        <v>120</v>
      </c>
      <c r="G173" s="3" t="str">
        <f t="shared" si="16"/>
        <v>35921.952</v>
      </c>
      <c r="H173" s="2">
        <f t="shared" si="17"/>
        <v>-6493</v>
      </c>
      <c r="I173" s="14" t="s">
        <v>241</v>
      </c>
      <c r="J173" s="15" t="s">
        <v>242</v>
      </c>
      <c r="K173" s="14">
        <v>-6493</v>
      </c>
      <c r="L173" s="14" t="s">
        <v>243</v>
      </c>
      <c r="M173" s="15" t="s">
        <v>123</v>
      </c>
      <c r="N173" s="15"/>
      <c r="O173" s="16" t="s">
        <v>198</v>
      </c>
      <c r="P173" s="16" t="s">
        <v>199</v>
      </c>
    </row>
    <row r="174" spans="1:16" ht="12.75" customHeight="1" thickBot="1" x14ac:dyDescent="0.25">
      <c r="A174" s="2" t="str">
        <f t="shared" si="12"/>
        <v> SCA 4.386 </v>
      </c>
      <c r="B174" s="4" t="str">
        <f t="shared" si="13"/>
        <v>I</v>
      </c>
      <c r="C174" s="2">
        <f t="shared" si="14"/>
        <v>35923.379000000001</v>
      </c>
      <c r="D174" s="3" t="str">
        <f t="shared" si="15"/>
        <v>vis</v>
      </c>
      <c r="E174" s="13">
        <f>VLOOKUP(C174,Active!C$21:E$972,3,FALSE)</f>
        <v>-6490.9976375912784</v>
      </c>
      <c r="F174" s="4" t="s">
        <v>120</v>
      </c>
      <c r="G174" s="3" t="str">
        <f t="shared" si="16"/>
        <v>35923.379</v>
      </c>
      <c r="H174" s="2">
        <f t="shared" si="17"/>
        <v>-6491</v>
      </c>
      <c r="I174" s="14" t="s">
        <v>244</v>
      </c>
      <c r="J174" s="15" t="s">
        <v>245</v>
      </c>
      <c r="K174" s="14">
        <v>-6491</v>
      </c>
      <c r="L174" s="14" t="s">
        <v>246</v>
      </c>
      <c r="M174" s="15" t="s">
        <v>123</v>
      </c>
      <c r="N174" s="15"/>
      <c r="O174" s="16" t="s">
        <v>198</v>
      </c>
      <c r="P174" s="16" t="s">
        <v>199</v>
      </c>
    </row>
    <row r="175" spans="1:16" ht="12.75" customHeight="1" thickBot="1" x14ac:dyDescent="0.25">
      <c r="A175" s="2" t="str">
        <f t="shared" si="12"/>
        <v> SCA 4.386 </v>
      </c>
      <c r="B175" s="4" t="str">
        <f t="shared" si="13"/>
        <v>I</v>
      </c>
      <c r="C175" s="2">
        <f t="shared" si="14"/>
        <v>35926.963000000003</v>
      </c>
      <c r="D175" s="3" t="str">
        <f t="shared" si="15"/>
        <v>vis</v>
      </c>
      <c r="E175" s="13">
        <f>VLOOKUP(C175,Active!C$21:E$972,3,FALSE)</f>
        <v>-6485.992096440461</v>
      </c>
      <c r="F175" s="4" t="s">
        <v>120</v>
      </c>
      <c r="G175" s="3" t="str">
        <f t="shared" si="16"/>
        <v>35926.963</v>
      </c>
      <c r="H175" s="2">
        <f t="shared" si="17"/>
        <v>-6486</v>
      </c>
      <c r="I175" s="14" t="s">
        <v>247</v>
      </c>
      <c r="J175" s="15" t="s">
        <v>248</v>
      </c>
      <c r="K175" s="14">
        <v>-6486</v>
      </c>
      <c r="L175" s="14" t="s">
        <v>181</v>
      </c>
      <c r="M175" s="15" t="s">
        <v>123</v>
      </c>
      <c r="N175" s="15"/>
      <c r="O175" s="16" t="s">
        <v>198</v>
      </c>
      <c r="P175" s="16" t="s">
        <v>199</v>
      </c>
    </row>
    <row r="176" spans="1:16" ht="12.75" customHeight="1" thickBot="1" x14ac:dyDescent="0.25">
      <c r="A176" s="2" t="str">
        <f t="shared" si="12"/>
        <v> SCA 4.386 </v>
      </c>
      <c r="B176" s="4" t="str">
        <f t="shared" si="13"/>
        <v>I</v>
      </c>
      <c r="C176" s="2">
        <f t="shared" si="14"/>
        <v>35928.387999999999</v>
      </c>
      <c r="D176" s="3" t="str">
        <f t="shared" si="15"/>
        <v>vis</v>
      </c>
      <c r="E176" s="13">
        <f>VLOOKUP(C176,Active!C$21:E$972,3,FALSE)</f>
        <v>-6484.0018910442877</v>
      </c>
      <c r="F176" s="4" t="s">
        <v>120</v>
      </c>
      <c r="G176" s="3" t="str">
        <f t="shared" si="16"/>
        <v>35928.388</v>
      </c>
      <c r="H176" s="2">
        <f t="shared" si="17"/>
        <v>-6484</v>
      </c>
      <c r="I176" s="14" t="s">
        <v>249</v>
      </c>
      <c r="J176" s="15" t="s">
        <v>250</v>
      </c>
      <c r="K176" s="14">
        <v>-6484</v>
      </c>
      <c r="L176" s="14" t="s">
        <v>240</v>
      </c>
      <c r="M176" s="15" t="s">
        <v>123</v>
      </c>
      <c r="N176" s="15"/>
      <c r="O176" s="16" t="s">
        <v>198</v>
      </c>
      <c r="P176" s="16" t="s">
        <v>199</v>
      </c>
    </row>
    <row r="177" spans="1:16" ht="12.75" customHeight="1" thickBot="1" x14ac:dyDescent="0.25">
      <c r="A177" s="2" t="str">
        <f t="shared" si="12"/>
        <v> SCA 4.386 </v>
      </c>
      <c r="B177" s="4" t="str">
        <f t="shared" si="13"/>
        <v>I</v>
      </c>
      <c r="C177" s="2">
        <f t="shared" si="14"/>
        <v>35931.974000000002</v>
      </c>
      <c r="D177" s="3" t="str">
        <f t="shared" si="15"/>
        <v>vis</v>
      </c>
      <c r="E177" s="13">
        <f>VLOOKUP(C177,Active!C$21:E$972,3,FALSE)</f>
        <v>-6478.9935566227377</v>
      </c>
      <c r="F177" s="4" t="s">
        <v>120</v>
      </c>
      <c r="G177" s="3" t="str">
        <f t="shared" si="16"/>
        <v>35931.974</v>
      </c>
      <c r="H177" s="2">
        <f t="shared" si="17"/>
        <v>-6479</v>
      </c>
      <c r="I177" s="14" t="s">
        <v>251</v>
      </c>
      <c r="J177" s="15" t="s">
        <v>252</v>
      </c>
      <c r="K177" s="14">
        <v>-6479</v>
      </c>
      <c r="L177" s="14" t="s">
        <v>149</v>
      </c>
      <c r="M177" s="15" t="s">
        <v>123</v>
      </c>
      <c r="N177" s="15"/>
      <c r="O177" s="16" t="s">
        <v>198</v>
      </c>
      <c r="P177" s="16" t="s">
        <v>199</v>
      </c>
    </row>
    <row r="178" spans="1:16" ht="12.75" customHeight="1" thickBot="1" x14ac:dyDescent="0.25">
      <c r="A178" s="2" t="str">
        <f t="shared" si="12"/>
        <v> SCA 4.386 </v>
      </c>
      <c r="B178" s="4" t="str">
        <f t="shared" si="13"/>
        <v>I</v>
      </c>
      <c r="C178" s="2">
        <f t="shared" si="14"/>
        <v>35933.402000000002</v>
      </c>
      <c r="D178" s="3" t="str">
        <f t="shared" si="15"/>
        <v>vis</v>
      </c>
      <c r="E178" s="13">
        <f>VLOOKUP(C178,Active!C$21:E$972,3,FALSE)</f>
        <v>-6476.9991613204611</v>
      </c>
      <c r="F178" s="4" t="s">
        <v>120</v>
      </c>
      <c r="G178" s="3" t="str">
        <f t="shared" si="16"/>
        <v>35933.402</v>
      </c>
      <c r="H178" s="2">
        <f t="shared" si="17"/>
        <v>-6477</v>
      </c>
      <c r="I178" s="14" t="s">
        <v>253</v>
      </c>
      <c r="J178" s="15" t="s">
        <v>254</v>
      </c>
      <c r="K178" s="14">
        <v>-6477</v>
      </c>
      <c r="L178" s="14" t="s">
        <v>255</v>
      </c>
      <c r="M178" s="15" t="s">
        <v>123</v>
      </c>
      <c r="N178" s="15"/>
      <c r="O178" s="16" t="s">
        <v>198</v>
      </c>
      <c r="P178" s="16" t="s">
        <v>199</v>
      </c>
    </row>
    <row r="179" spans="1:16" ht="12.75" customHeight="1" thickBot="1" x14ac:dyDescent="0.25">
      <c r="A179" s="2" t="str">
        <f t="shared" si="12"/>
        <v> AVSJ 3.61 </v>
      </c>
      <c r="B179" s="4" t="str">
        <f t="shared" si="13"/>
        <v>I</v>
      </c>
      <c r="C179" s="2">
        <f t="shared" si="14"/>
        <v>39941.614000000001</v>
      </c>
      <c r="D179" s="3" t="str">
        <f t="shared" si="15"/>
        <v>vis</v>
      </c>
      <c r="E179" s="13">
        <f>VLOOKUP(C179,Active!C$21:E$972,3,FALSE)</f>
        <v>-878.98852873542216</v>
      </c>
      <c r="F179" s="4" t="s">
        <v>120</v>
      </c>
      <c r="G179" s="3" t="str">
        <f t="shared" si="16"/>
        <v>39941.614</v>
      </c>
      <c r="H179" s="2">
        <f t="shared" si="17"/>
        <v>-879</v>
      </c>
      <c r="I179" s="14" t="s">
        <v>256</v>
      </c>
      <c r="J179" s="15" t="s">
        <v>257</v>
      </c>
      <c r="K179" s="14">
        <v>-879</v>
      </c>
      <c r="L179" s="14" t="s">
        <v>258</v>
      </c>
      <c r="M179" s="15" t="s">
        <v>164</v>
      </c>
      <c r="N179" s="15"/>
      <c r="O179" s="16" t="s">
        <v>259</v>
      </c>
      <c r="P179" s="16" t="s">
        <v>260</v>
      </c>
    </row>
    <row r="180" spans="1:16" ht="12.75" customHeight="1" thickBot="1" x14ac:dyDescent="0.25">
      <c r="A180" s="2" t="str">
        <f t="shared" si="12"/>
        <v> GOP 16.21 </v>
      </c>
      <c r="B180" s="4" t="str">
        <f t="shared" si="13"/>
        <v>I</v>
      </c>
      <c r="C180" s="2">
        <f t="shared" si="14"/>
        <v>40570.975700000003</v>
      </c>
      <c r="D180" s="3" t="str">
        <f t="shared" si="15"/>
        <v>vis</v>
      </c>
      <c r="E180" s="13">
        <f>VLOOKUP(C180,Active!C$21:E$972,3,FALSE)</f>
        <v>2.7932707625354331E-4</v>
      </c>
      <c r="F180" s="4" t="s">
        <v>120</v>
      </c>
      <c r="G180" s="3" t="str">
        <f t="shared" si="16"/>
        <v>40570.9757</v>
      </c>
      <c r="H180" s="2">
        <f t="shared" si="17"/>
        <v>0</v>
      </c>
      <c r="I180" s="14" t="s">
        <v>261</v>
      </c>
      <c r="J180" s="15" t="s">
        <v>262</v>
      </c>
      <c r="K180" s="14">
        <v>0</v>
      </c>
      <c r="L180" s="14" t="s">
        <v>263</v>
      </c>
      <c r="M180" s="15" t="s">
        <v>264</v>
      </c>
      <c r="N180" s="15" t="s">
        <v>265</v>
      </c>
      <c r="O180" s="16" t="s">
        <v>266</v>
      </c>
      <c r="P180" s="16" t="s">
        <v>267</v>
      </c>
    </row>
    <row r="181" spans="1:16" ht="12.75" customHeight="1" thickBot="1" x14ac:dyDescent="0.25">
      <c r="A181" s="2" t="str">
        <f t="shared" si="12"/>
        <v> GOP 16.21 </v>
      </c>
      <c r="B181" s="4" t="str">
        <f t="shared" si="13"/>
        <v>II</v>
      </c>
      <c r="C181" s="2">
        <f t="shared" si="14"/>
        <v>40577.777300000002</v>
      </c>
      <c r="D181" s="3" t="str">
        <f t="shared" si="15"/>
        <v>vis</v>
      </c>
      <c r="E181" s="13">
        <f>VLOOKUP(C181,Active!C$21:E$972,3,FALSE)</f>
        <v>9.4996344306945453</v>
      </c>
      <c r="F181" s="4" t="s">
        <v>120</v>
      </c>
      <c r="G181" s="3" t="str">
        <f t="shared" si="16"/>
        <v>40577.7773</v>
      </c>
      <c r="H181" s="2">
        <f t="shared" si="17"/>
        <v>9.5</v>
      </c>
      <c r="I181" s="14" t="s">
        <v>268</v>
      </c>
      <c r="J181" s="15" t="s">
        <v>269</v>
      </c>
      <c r="K181" s="14">
        <v>9.5</v>
      </c>
      <c r="L181" s="14" t="s">
        <v>270</v>
      </c>
      <c r="M181" s="15" t="s">
        <v>264</v>
      </c>
      <c r="N181" s="15" t="s">
        <v>265</v>
      </c>
      <c r="O181" s="16" t="s">
        <v>266</v>
      </c>
      <c r="P181" s="16" t="s">
        <v>267</v>
      </c>
    </row>
    <row r="182" spans="1:16" ht="12.75" customHeight="1" thickBot="1" x14ac:dyDescent="0.25">
      <c r="A182" s="2" t="str">
        <f t="shared" si="12"/>
        <v> GOP 16.21 </v>
      </c>
      <c r="B182" s="4" t="str">
        <f t="shared" si="13"/>
        <v>I</v>
      </c>
      <c r="C182" s="2">
        <f t="shared" si="14"/>
        <v>40578.852800000001</v>
      </c>
      <c r="D182" s="3" t="str">
        <f t="shared" si="15"/>
        <v>vis</v>
      </c>
      <c r="E182" s="13">
        <f>VLOOKUP(C182,Active!C$21:E$972,3,FALSE)</f>
        <v>11.001715766546958</v>
      </c>
      <c r="F182" s="4" t="s">
        <v>120</v>
      </c>
      <c r="G182" s="3" t="str">
        <f t="shared" si="16"/>
        <v>40578.8528</v>
      </c>
      <c r="H182" s="2">
        <f t="shared" si="17"/>
        <v>11</v>
      </c>
      <c r="I182" s="14" t="s">
        <v>271</v>
      </c>
      <c r="J182" s="15" t="s">
        <v>272</v>
      </c>
      <c r="K182" s="14">
        <v>11</v>
      </c>
      <c r="L182" s="14" t="s">
        <v>273</v>
      </c>
      <c r="M182" s="15" t="s">
        <v>264</v>
      </c>
      <c r="N182" s="15" t="s">
        <v>265</v>
      </c>
      <c r="O182" s="16" t="s">
        <v>266</v>
      </c>
      <c r="P182" s="16" t="s">
        <v>267</v>
      </c>
    </row>
    <row r="183" spans="1:16" ht="12.75" customHeight="1" thickBot="1" x14ac:dyDescent="0.25">
      <c r="A183" s="2" t="str">
        <f t="shared" si="12"/>
        <v> AOEB 7 </v>
      </c>
      <c r="B183" s="4" t="str">
        <f t="shared" si="13"/>
        <v>I</v>
      </c>
      <c r="C183" s="2">
        <f t="shared" si="14"/>
        <v>43538.824999999997</v>
      </c>
      <c r="D183" s="3" t="str">
        <f t="shared" si="15"/>
        <v>vis</v>
      </c>
      <c r="E183" s="13">
        <f>VLOOKUP(C183,Active!C$21:E$972,3,FALSE)</f>
        <v>4145.003571894943</v>
      </c>
      <c r="F183" s="4" t="s">
        <v>120</v>
      </c>
      <c r="G183" s="3" t="str">
        <f t="shared" si="16"/>
        <v>43538.825</v>
      </c>
      <c r="H183" s="2">
        <f t="shared" si="17"/>
        <v>4145</v>
      </c>
      <c r="I183" s="14" t="s">
        <v>404</v>
      </c>
      <c r="J183" s="15" t="s">
        <v>405</v>
      </c>
      <c r="K183" s="14">
        <v>4145</v>
      </c>
      <c r="L183" s="14" t="s">
        <v>146</v>
      </c>
      <c r="M183" s="15" t="s">
        <v>164</v>
      </c>
      <c r="N183" s="15"/>
      <c r="O183" s="16" t="s">
        <v>406</v>
      </c>
      <c r="P183" s="16" t="s">
        <v>407</v>
      </c>
    </row>
    <row r="184" spans="1:16" ht="12.75" customHeight="1" thickBot="1" x14ac:dyDescent="0.25">
      <c r="A184" s="2" t="str">
        <f t="shared" si="12"/>
        <v> AOEB 7 </v>
      </c>
      <c r="B184" s="4" t="str">
        <f t="shared" si="13"/>
        <v>II</v>
      </c>
      <c r="C184" s="2">
        <f t="shared" si="14"/>
        <v>43986.678</v>
      </c>
      <c r="D184" s="3" t="str">
        <f t="shared" si="15"/>
        <v>vis</v>
      </c>
      <c r="E184" s="13">
        <f>VLOOKUP(C184,Active!C$21:E$972,3,FALSE)</f>
        <v>4770.4909103478803</v>
      </c>
      <c r="F184" s="4" t="s">
        <v>120</v>
      </c>
      <c r="G184" s="3" t="str">
        <f t="shared" si="16"/>
        <v>43986.678</v>
      </c>
      <c r="H184" s="2">
        <f t="shared" si="17"/>
        <v>4770.5</v>
      </c>
      <c r="I184" s="14" t="s">
        <v>419</v>
      </c>
      <c r="J184" s="15" t="s">
        <v>420</v>
      </c>
      <c r="K184" s="14">
        <v>4770.5</v>
      </c>
      <c r="L184" s="14" t="s">
        <v>312</v>
      </c>
      <c r="M184" s="15" t="s">
        <v>164</v>
      </c>
      <c r="N184" s="15"/>
      <c r="O184" s="16" t="s">
        <v>406</v>
      </c>
      <c r="P184" s="16" t="s">
        <v>407</v>
      </c>
    </row>
    <row r="185" spans="1:16" ht="12.75" customHeight="1" thickBot="1" x14ac:dyDescent="0.25">
      <c r="A185" s="2" t="str">
        <f t="shared" si="12"/>
        <v> AOEB 7 </v>
      </c>
      <c r="B185" s="4" t="str">
        <f t="shared" si="13"/>
        <v>II</v>
      </c>
      <c r="C185" s="2">
        <f t="shared" si="14"/>
        <v>44334.658000000003</v>
      </c>
      <c r="D185" s="3" t="str">
        <f t="shared" si="15"/>
        <v>vis</v>
      </c>
      <c r="E185" s="13">
        <f>VLOOKUP(C185,Active!C$21:E$972,3,FALSE)</f>
        <v>5256.4920849182272</v>
      </c>
      <c r="F185" s="4" t="s">
        <v>120</v>
      </c>
      <c r="G185" s="3" t="str">
        <f t="shared" si="16"/>
        <v>44334.658</v>
      </c>
      <c r="H185" s="2">
        <f t="shared" si="17"/>
        <v>5256.5</v>
      </c>
      <c r="I185" s="14" t="s">
        <v>424</v>
      </c>
      <c r="J185" s="15" t="s">
        <v>425</v>
      </c>
      <c r="K185" s="14">
        <v>5256.5</v>
      </c>
      <c r="L185" s="14" t="s">
        <v>205</v>
      </c>
      <c r="M185" s="15" t="s">
        <v>164</v>
      </c>
      <c r="N185" s="15"/>
      <c r="O185" s="16" t="s">
        <v>406</v>
      </c>
      <c r="P185" s="16" t="s">
        <v>407</v>
      </c>
    </row>
    <row r="186" spans="1:16" ht="12.75" customHeight="1" thickBot="1" x14ac:dyDescent="0.25">
      <c r="A186" s="2" t="str">
        <f t="shared" si="12"/>
        <v> AOEB 7 </v>
      </c>
      <c r="B186" s="4" t="str">
        <f t="shared" si="13"/>
        <v>II</v>
      </c>
      <c r="C186" s="2">
        <f t="shared" si="14"/>
        <v>44608.887999999999</v>
      </c>
      <c r="D186" s="3" t="str">
        <f t="shared" si="15"/>
        <v>vis</v>
      </c>
      <c r="E186" s="13">
        <f>VLOOKUP(C186,Active!C$21:E$972,3,FALSE)</f>
        <v>5639.4914012652098</v>
      </c>
      <c r="F186" s="4" t="s">
        <v>120</v>
      </c>
      <c r="G186" s="3" t="str">
        <f t="shared" si="16"/>
        <v>44608.888</v>
      </c>
      <c r="H186" s="2">
        <f t="shared" si="17"/>
        <v>5639.5</v>
      </c>
      <c r="I186" s="14" t="s">
        <v>437</v>
      </c>
      <c r="J186" s="15" t="s">
        <v>438</v>
      </c>
      <c r="K186" s="14">
        <v>5639.5</v>
      </c>
      <c r="L186" s="14" t="s">
        <v>205</v>
      </c>
      <c r="M186" s="15" t="s">
        <v>164</v>
      </c>
      <c r="N186" s="15"/>
      <c r="O186" s="16" t="s">
        <v>406</v>
      </c>
      <c r="P186" s="16" t="s">
        <v>407</v>
      </c>
    </row>
    <row r="187" spans="1:16" ht="12.75" customHeight="1" thickBot="1" x14ac:dyDescent="0.25">
      <c r="A187" s="2" t="str">
        <f t="shared" si="12"/>
        <v> AOEB 7 </v>
      </c>
      <c r="B187" s="4" t="str">
        <f t="shared" si="13"/>
        <v>I</v>
      </c>
      <c r="C187" s="2">
        <f t="shared" si="14"/>
        <v>45026.690999999999</v>
      </c>
      <c r="D187" s="3" t="str">
        <f t="shared" si="15"/>
        <v>vis</v>
      </c>
      <c r="E187" s="13">
        <f>VLOOKUP(C187,Active!C$21:E$972,3,FALSE)</f>
        <v>6223.009846977644</v>
      </c>
      <c r="F187" s="4" t="s">
        <v>120</v>
      </c>
      <c r="G187" s="3" t="str">
        <f t="shared" si="16"/>
        <v>45026.691</v>
      </c>
      <c r="H187" s="2">
        <f t="shared" si="17"/>
        <v>6223</v>
      </c>
      <c r="I187" s="14" t="s">
        <v>446</v>
      </c>
      <c r="J187" s="15" t="s">
        <v>447</v>
      </c>
      <c r="K187" s="14">
        <v>6223</v>
      </c>
      <c r="L187" s="14" t="s">
        <v>243</v>
      </c>
      <c r="M187" s="15" t="s">
        <v>164</v>
      </c>
      <c r="N187" s="15"/>
      <c r="O187" s="16" t="s">
        <v>406</v>
      </c>
      <c r="P187" s="16" t="s">
        <v>407</v>
      </c>
    </row>
    <row r="188" spans="1:16" ht="12.75" customHeight="1" thickBot="1" x14ac:dyDescent="0.25">
      <c r="A188" s="2" t="str">
        <f t="shared" si="12"/>
        <v> AOEB 7 </v>
      </c>
      <c r="B188" s="4" t="str">
        <f t="shared" si="13"/>
        <v>II</v>
      </c>
      <c r="C188" s="2">
        <f t="shared" si="14"/>
        <v>45352.822999999997</v>
      </c>
      <c r="D188" s="3" t="str">
        <f t="shared" si="15"/>
        <v>vis</v>
      </c>
      <c r="E188" s="13">
        <f>VLOOKUP(C188,Active!C$21:E$972,3,FALSE)</f>
        <v>6678.497332077287</v>
      </c>
      <c r="F188" s="4" t="s">
        <v>120</v>
      </c>
      <c r="G188" s="3" t="str">
        <f t="shared" si="16"/>
        <v>45352.823</v>
      </c>
      <c r="H188" s="2">
        <f t="shared" si="17"/>
        <v>6678.5</v>
      </c>
      <c r="I188" s="14" t="s">
        <v>451</v>
      </c>
      <c r="J188" s="15" t="s">
        <v>452</v>
      </c>
      <c r="K188" s="14">
        <v>6678.5</v>
      </c>
      <c r="L188" s="14" t="s">
        <v>190</v>
      </c>
      <c r="M188" s="15" t="s">
        <v>164</v>
      </c>
      <c r="N188" s="15"/>
      <c r="O188" s="16" t="s">
        <v>406</v>
      </c>
      <c r="P188" s="16" t="s">
        <v>407</v>
      </c>
    </row>
    <row r="189" spans="1:16" ht="13.5" thickBot="1" x14ac:dyDescent="0.25">
      <c r="A189" s="2" t="str">
        <f t="shared" si="12"/>
        <v> AOEB 7 </v>
      </c>
      <c r="B189" s="4" t="str">
        <f t="shared" si="13"/>
        <v>II</v>
      </c>
      <c r="C189" s="2">
        <f t="shared" si="14"/>
        <v>45753.783000000003</v>
      </c>
      <c r="D189" s="3" t="str">
        <f t="shared" si="15"/>
        <v>vis</v>
      </c>
      <c r="E189" s="13">
        <f>VLOOKUP(C189,Active!C$21:E$972,3,FALSE)</f>
        <v>7238.4922483245655</v>
      </c>
      <c r="F189" s="4" t="s">
        <v>120</v>
      </c>
      <c r="G189" s="3" t="str">
        <f t="shared" si="16"/>
        <v>45753.783</v>
      </c>
      <c r="H189" s="2">
        <f t="shared" si="17"/>
        <v>7238.5</v>
      </c>
      <c r="I189" s="14" t="s">
        <v>466</v>
      </c>
      <c r="J189" s="15" t="s">
        <v>467</v>
      </c>
      <c r="K189" s="14">
        <v>7238.5</v>
      </c>
      <c r="L189" s="14" t="s">
        <v>205</v>
      </c>
      <c r="M189" s="15" t="s">
        <v>164</v>
      </c>
      <c r="N189" s="15"/>
      <c r="O189" s="16" t="s">
        <v>406</v>
      </c>
      <c r="P189" s="16" t="s">
        <v>407</v>
      </c>
    </row>
    <row r="190" spans="1:16" ht="13.5" thickBot="1" x14ac:dyDescent="0.25">
      <c r="A190" s="2" t="str">
        <f t="shared" si="12"/>
        <v> AOEB 7 </v>
      </c>
      <c r="B190" s="4" t="str">
        <f t="shared" si="13"/>
        <v>I</v>
      </c>
      <c r="C190" s="2">
        <f t="shared" si="14"/>
        <v>46496.65</v>
      </c>
      <c r="D190" s="3" t="str">
        <f t="shared" si="15"/>
        <v>vis</v>
      </c>
      <c r="E190" s="13">
        <f>VLOOKUP(C190,Active!C$21:E$972,3,FALSE)</f>
        <v>8276.0065725660334</v>
      </c>
      <c r="F190" s="4" t="s">
        <v>120</v>
      </c>
      <c r="G190" s="3" t="str">
        <f t="shared" si="16"/>
        <v>46496.650</v>
      </c>
      <c r="H190" s="2">
        <f t="shared" si="17"/>
        <v>8276</v>
      </c>
      <c r="I190" s="14" t="s">
        <v>474</v>
      </c>
      <c r="J190" s="15" t="s">
        <v>475</v>
      </c>
      <c r="K190" s="14">
        <v>8276</v>
      </c>
      <c r="L190" s="14" t="s">
        <v>149</v>
      </c>
      <c r="M190" s="15" t="s">
        <v>164</v>
      </c>
      <c r="N190" s="15"/>
      <c r="O190" s="16" t="s">
        <v>406</v>
      </c>
      <c r="P190" s="16" t="s">
        <v>407</v>
      </c>
    </row>
    <row r="191" spans="1:16" ht="13.5" thickBot="1" x14ac:dyDescent="0.25">
      <c r="A191" s="2" t="str">
        <f t="shared" si="12"/>
        <v> AOEB 7 </v>
      </c>
      <c r="B191" s="4" t="str">
        <f t="shared" si="13"/>
        <v>II</v>
      </c>
      <c r="C191" s="2">
        <f t="shared" si="14"/>
        <v>49399.707600000002</v>
      </c>
      <c r="D191" s="3" t="str">
        <f t="shared" si="15"/>
        <v>vis</v>
      </c>
      <c r="E191" s="13">
        <f>VLOOKUP(C191,Active!C$21:E$972,3,FALSE)</f>
        <v>12330.519485507466</v>
      </c>
      <c r="F191" s="4" t="s">
        <v>120</v>
      </c>
      <c r="G191" s="3" t="str">
        <f t="shared" si="16"/>
        <v>49399.7076</v>
      </c>
      <c r="H191" s="2">
        <f t="shared" si="17"/>
        <v>12330.5</v>
      </c>
      <c r="I191" s="14" t="s">
        <v>523</v>
      </c>
      <c r="J191" s="15" t="s">
        <v>524</v>
      </c>
      <c r="K191" s="14">
        <v>12330.5</v>
      </c>
      <c r="L191" s="14" t="s">
        <v>525</v>
      </c>
      <c r="M191" s="15" t="s">
        <v>526</v>
      </c>
      <c r="N191" s="15" t="s">
        <v>527</v>
      </c>
      <c r="O191" s="16" t="s">
        <v>528</v>
      </c>
      <c r="P191" s="16" t="s">
        <v>407</v>
      </c>
    </row>
    <row r="192" spans="1:16" ht="13.5" thickBot="1" x14ac:dyDescent="0.25">
      <c r="A192" s="2" t="str">
        <f t="shared" si="12"/>
        <v>VSB 47 </v>
      </c>
      <c r="B192" s="4" t="str">
        <f t="shared" si="13"/>
        <v>I</v>
      </c>
      <c r="C192" s="2">
        <f t="shared" si="14"/>
        <v>51172.184999999998</v>
      </c>
      <c r="D192" s="3" t="str">
        <f t="shared" si="15"/>
        <v>vis</v>
      </c>
      <c r="E192" s="13">
        <f>VLOOKUP(C192,Active!C$21:E$972,3,FALSE)</f>
        <v>14806.024107323045</v>
      </c>
      <c r="F192" s="4" t="s">
        <v>120</v>
      </c>
      <c r="G192" s="3" t="str">
        <f t="shared" si="16"/>
        <v>51172.185</v>
      </c>
      <c r="H192" s="2">
        <f t="shared" si="17"/>
        <v>14806</v>
      </c>
      <c r="I192" s="14" t="s">
        <v>552</v>
      </c>
      <c r="J192" s="15" t="s">
        <v>553</v>
      </c>
      <c r="K192" s="14">
        <v>14806</v>
      </c>
      <c r="L192" s="14" t="s">
        <v>402</v>
      </c>
      <c r="M192" s="15" t="s">
        <v>526</v>
      </c>
      <c r="N192" s="15" t="s">
        <v>120</v>
      </c>
      <c r="O192" s="16" t="s">
        <v>554</v>
      </c>
      <c r="P192" s="17" t="s">
        <v>555</v>
      </c>
    </row>
    <row r="193" spans="1:16" ht="13.5" thickBot="1" x14ac:dyDescent="0.25">
      <c r="A193" s="2" t="str">
        <f t="shared" si="12"/>
        <v> AOEB 7 </v>
      </c>
      <c r="B193" s="4" t="str">
        <f t="shared" si="13"/>
        <v>II</v>
      </c>
      <c r="C193" s="2">
        <f t="shared" si="14"/>
        <v>51633.651899999997</v>
      </c>
      <c r="D193" s="3" t="str">
        <f t="shared" si="15"/>
        <v>vis</v>
      </c>
      <c r="E193" s="13">
        <f>VLOOKUP(C193,Active!C$21:E$972,3,FALSE)</f>
        <v>15450.525099981629</v>
      </c>
      <c r="F193" s="4" t="s">
        <v>120</v>
      </c>
      <c r="G193" s="3" t="str">
        <f t="shared" si="16"/>
        <v>51633.6519</v>
      </c>
      <c r="H193" s="2">
        <f t="shared" si="17"/>
        <v>15450.5</v>
      </c>
      <c r="I193" s="14" t="s">
        <v>561</v>
      </c>
      <c r="J193" s="15" t="s">
        <v>562</v>
      </c>
      <c r="K193" s="14" t="s">
        <v>563</v>
      </c>
      <c r="L193" s="14" t="s">
        <v>558</v>
      </c>
      <c r="M193" s="15" t="s">
        <v>526</v>
      </c>
      <c r="N193" s="15" t="s">
        <v>527</v>
      </c>
      <c r="O193" s="16" t="s">
        <v>528</v>
      </c>
      <c r="P193" s="16" t="s">
        <v>407</v>
      </c>
    </row>
    <row r="194" spans="1:16" ht="13.5" thickBot="1" x14ac:dyDescent="0.25">
      <c r="A194" s="2" t="str">
        <f t="shared" si="12"/>
        <v>VSB 38 </v>
      </c>
      <c r="B194" s="4" t="str">
        <f t="shared" si="13"/>
        <v>I</v>
      </c>
      <c r="C194" s="2">
        <f t="shared" si="14"/>
        <v>51906.093000000001</v>
      </c>
      <c r="D194" s="3" t="str">
        <f t="shared" si="15"/>
        <v>vis</v>
      </c>
      <c r="E194" s="13">
        <f>VLOOKUP(C194,Active!C$21:E$972,3,FALSE)</f>
        <v>15831.025975322851</v>
      </c>
      <c r="F194" s="4" t="s">
        <v>120</v>
      </c>
      <c r="G194" s="3" t="str">
        <f t="shared" si="16"/>
        <v>51906.0930</v>
      </c>
      <c r="H194" s="2">
        <f t="shared" si="17"/>
        <v>15831</v>
      </c>
      <c r="I194" s="14" t="s">
        <v>564</v>
      </c>
      <c r="J194" s="15" t="s">
        <v>565</v>
      </c>
      <c r="K194" s="14" t="s">
        <v>566</v>
      </c>
      <c r="L194" s="14" t="s">
        <v>567</v>
      </c>
      <c r="M194" s="15" t="s">
        <v>264</v>
      </c>
      <c r="N194" s="15" t="s">
        <v>265</v>
      </c>
      <c r="O194" s="16" t="s">
        <v>568</v>
      </c>
      <c r="P194" s="17" t="s">
        <v>569</v>
      </c>
    </row>
    <row r="195" spans="1:16" ht="13.5" thickBot="1" x14ac:dyDescent="0.25">
      <c r="A195" s="2" t="str">
        <f t="shared" si="12"/>
        <v>IBVS 5224 </v>
      </c>
      <c r="B195" s="4" t="str">
        <f t="shared" si="13"/>
        <v>I</v>
      </c>
      <c r="C195" s="2">
        <f t="shared" si="14"/>
        <v>51916.833400000003</v>
      </c>
      <c r="D195" s="3" t="str">
        <f t="shared" si="15"/>
        <v>vis</v>
      </c>
      <c r="E195" s="13" t="e">
        <f>VLOOKUP(C195,Active!C$21:E$972,3,FALSE)</f>
        <v>#N/A</v>
      </c>
      <c r="F195" s="4" t="s">
        <v>120</v>
      </c>
      <c r="G195" s="3" t="str">
        <f t="shared" si="16"/>
        <v>51916.8334</v>
      </c>
      <c r="H195" s="2">
        <f t="shared" si="17"/>
        <v>15846</v>
      </c>
      <c r="I195" s="14" t="s">
        <v>570</v>
      </c>
      <c r="J195" s="15" t="s">
        <v>571</v>
      </c>
      <c r="K195" s="14" t="s">
        <v>572</v>
      </c>
      <c r="L195" s="14" t="s">
        <v>573</v>
      </c>
      <c r="M195" s="15" t="s">
        <v>264</v>
      </c>
      <c r="N195" s="15" t="s">
        <v>265</v>
      </c>
      <c r="O195" s="16" t="s">
        <v>574</v>
      </c>
      <c r="P195" s="17" t="s">
        <v>575</v>
      </c>
    </row>
    <row r="196" spans="1:16" ht="13.5" thickBot="1" x14ac:dyDescent="0.25">
      <c r="A196" s="2" t="str">
        <f t="shared" si="12"/>
        <v> AOEB 7 </v>
      </c>
      <c r="B196" s="4" t="str">
        <f t="shared" si="13"/>
        <v>II</v>
      </c>
      <c r="C196" s="2">
        <f t="shared" si="14"/>
        <v>51958.717600000004</v>
      </c>
      <c r="D196" s="3" t="str">
        <f t="shared" si="15"/>
        <v>vis</v>
      </c>
      <c r="E196" s="13">
        <f>VLOOKUP(C196,Active!C$21:E$972,3,FALSE)</f>
        <v>15904.523352790797</v>
      </c>
      <c r="F196" s="4" t="s">
        <v>120</v>
      </c>
      <c r="G196" s="3" t="str">
        <f t="shared" si="16"/>
        <v>51958.7176</v>
      </c>
      <c r="H196" s="2">
        <f t="shared" si="17"/>
        <v>15904.5</v>
      </c>
      <c r="I196" s="14" t="s">
        <v>580</v>
      </c>
      <c r="J196" s="15" t="s">
        <v>581</v>
      </c>
      <c r="K196" s="14" t="s">
        <v>582</v>
      </c>
      <c r="L196" s="14" t="s">
        <v>583</v>
      </c>
      <c r="M196" s="15" t="s">
        <v>526</v>
      </c>
      <c r="N196" s="15" t="s">
        <v>527</v>
      </c>
      <c r="O196" s="16" t="s">
        <v>584</v>
      </c>
      <c r="P196" s="16" t="s">
        <v>407</v>
      </c>
    </row>
    <row r="197" spans="1:16" ht="13.5" thickBot="1" x14ac:dyDescent="0.25">
      <c r="A197" s="2" t="str">
        <f t="shared" si="12"/>
        <v> AOEB 7 </v>
      </c>
      <c r="B197" s="4" t="str">
        <f t="shared" si="13"/>
        <v>II</v>
      </c>
      <c r="C197" s="2">
        <f t="shared" si="14"/>
        <v>52230.803</v>
      </c>
      <c r="D197" s="3" t="str">
        <f t="shared" si="15"/>
        <v>vis</v>
      </c>
      <c r="E197" s="13">
        <f>VLOOKUP(C197,Active!C$21:E$972,3,FALSE)</f>
        <v>16284.527444932413</v>
      </c>
      <c r="F197" s="4" t="s">
        <v>120</v>
      </c>
      <c r="G197" s="3" t="str">
        <f t="shared" si="16"/>
        <v>52230.8030</v>
      </c>
      <c r="H197" s="2">
        <f t="shared" si="17"/>
        <v>16284.5</v>
      </c>
      <c r="I197" s="14" t="s">
        <v>588</v>
      </c>
      <c r="J197" s="15" t="s">
        <v>589</v>
      </c>
      <c r="K197" s="14" t="s">
        <v>590</v>
      </c>
      <c r="L197" s="14" t="s">
        <v>591</v>
      </c>
      <c r="M197" s="15" t="s">
        <v>526</v>
      </c>
      <c r="N197" s="15" t="s">
        <v>527</v>
      </c>
      <c r="O197" s="16" t="s">
        <v>592</v>
      </c>
      <c r="P197" s="16" t="s">
        <v>407</v>
      </c>
    </row>
    <row r="198" spans="1:16" ht="13.5" thickBot="1" x14ac:dyDescent="0.25">
      <c r="A198" s="2" t="str">
        <f t="shared" si="12"/>
        <v> AOEB 7 </v>
      </c>
      <c r="B198" s="4" t="str">
        <f t="shared" si="13"/>
        <v>I</v>
      </c>
      <c r="C198" s="2">
        <f t="shared" si="14"/>
        <v>52287.725599999998</v>
      </c>
      <c r="D198" s="3" t="str">
        <f t="shared" si="15"/>
        <v>vis</v>
      </c>
      <c r="E198" s="13">
        <f>VLOOKUP(C198,Active!C$21:E$972,3,FALSE)</f>
        <v>16364.027561202303</v>
      </c>
      <c r="F198" s="4" t="s">
        <v>120</v>
      </c>
      <c r="G198" s="3" t="str">
        <f t="shared" si="16"/>
        <v>52287.7256</v>
      </c>
      <c r="H198" s="2">
        <f t="shared" si="17"/>
        <v>16364</v>
      </c>
      <c r="I198" s="14" t="s">
        <v>593</v>
      </c>
      <c r="J198" s="15" t="s">
        <v>594</v>
      </c>
      <c r="K198" s="14" t="s">
        <v>595</v>
      </c>
      <c r="L198" s="14" t="s">
        <v>591</v>
      </c>
      <c r="M198" s="15" t="s">
        <v>526</v>
      </c>
      <c r="N198" s="15" t="s">
        <v>527</v>
      </c>
      <c r="O198" s="16" t="s">
        <v>406</v>
      </c>
      <c r="P198" s="16" t="s">
        <v>407</v>
      </c>
    </row>
    <row r="199" spans="1:16" ht="13.5" thickBot="1" x14ac:dyDescent="0.25">
      <c r="A199" s="2" t="str">
        <f t="shared" si="12"/>
        <v> AOEB 12 </v>
      </c>
      <c r="B199" s="4" t="str">
        <f t="shared" si="13"/>
        <v>I</v>
      </c>
      <c r="C199" s="2">
        <f t="shared" si="14"/>
        <v>52310.637900000002</v>
      </c>
      <c r="D199" s="3" t="str">
        <f t="shared" si="15"/>
        <v>vis</v>
      </c>
      <c r="E199" s="13">
        <f>VLOOKUP(C199,Active!C$21:E$972,3,FALSE)</f>
        <v>16396.027689692764</v>
      </c>
      <c r="F199" s="4" t="s">
        <v>120</v>
      </c>
      <c r="G199" s="3" t="str">
        <f t="shared" si="16"/>
        <v>52310.6379</v>
      </c>
      <c r="H199" s="2">
        <f t="shared" si="17"/>
        <v>16396</v>
      </c>
      <c r="I199" s="14" t="s">
        <v>603</v>
      </c>
      <c r="J199" s="15" t="s">
        <v>604</v>
      </c>
      <c r="K199" s="14" t="s">
        <v>605</v>
      </c>
      <c r="L199" s="14" t="s">
        <v>606</v>
      </c>
      <c r="M199" s="15" t="s">
        <v>526</v>
      </c>
      <c r="N199" s="15" t="s">
        <v>527</v>
      </c>
      <c r="O199" s="16" t="s">
        <v>528</v>
      </c>
      <c r="P199" s="16" t="s">
        <v>607</v>
      </c>
    </row>
    <row r="200" spans="1:16" ht="13.5" thickBot="1" x14ac:dyDescent="0.25">
      <c r="A200" s="2" t="str">
        <f t="shared" si="12"/>
        <v> AOEB 7 </v>
      </c>
      <c r="B200" s="4" t="str">
        <f t="shared" si="13"/>
        <v>II</v>
      </c>
      <c r="C200" s="2">
        <f t="shared" si="14"/>
        <v>52314.5746</v>
      </c>
      <c r="D200" s="3" t="str">
        <f t="shared" si="15"/>
        <v>vis</v>
      </c>
      <c r="E200" s="13">
        <f>VLOOKUP(C200,Active!C$21:E$972,3,FALSE)</f>
        <v>16401.525824137072</v>
      </c>
      <c r="F200" s="4" t="s">
        <v>120</v>
      </c>
      <c r="G200" s="3" t="str">
        <f t="shared" si="16"/>
        <v>52314.5746</v>
      </c>
      <c r="H200" s="2">
        <f t="shared" si="17"/>
        <v>16401.5</v>
      </c>
      <c r="I200" s="14" t="s">
        <v>608</v>
      </c>
      <c r="J200" s="15" t="s">
        <v>609</v>
      </c>
      <c r="K200" s="14" t="s">
        <v>610</v>
      </c>
      <c r="L200" s="14" t="s">
        <v>611</v>
      </c>
      <c r="M200" s="15" t="s">
        <v>526</v>
      </c>
      <c r="N200" s="15" t="s">
        <v>527</v>
      </c>
      <c r="O200" s="16" t="s">
        <v>406</v>
      </c>
      <c r="P200" s="16" t="s">
        <v>407</v>
      </c>
    </row>
    <row r="201" spans="1:16" ht="13.5" thickBot="1" x14ac:dyDescent="0.25">
      <c r="A201" s="2" t="str">
        <f t="shared" si="12"/>
        <v> AOEB 7 </v>
      </c>
      <c r="B201" s="4" t="str">
        <f t="shared" si="13"/>
        <v>II</v>
      </c>
      <c r="C201" s="2">
        <f t="shared" si="14"/>
        <v>52324.599300000002</v>
      </c>
      <c r="D201" s="3" t="str">
        <f t="shared" si="15"/>
        <v>vis</v>
      </c>
      <c r="E201" s="13">
        <f>VLOOKUP(C201,Active!C$21:E$972,3,FALSE)</f>
        <v>16415.526674688012</v>
      </c>
      <c r="F201" s="4" t="s">
        <v>120</v>
      </c>
      <c r="G201" s="3" t="str">
        <f t="shared" si="16"/>
        <v>52324.5993</v>
      </c>
      <c r="H201" s="2">
        <f t="shared" si="17"/>
        <v>16415.5</v>
      </c>
      <c r="I201" s="14" t="s">
        <v>612</v>
      </c>
      <c r="J201" s="15" t="s">
        <v>613</v>
      </c>
      <c r="K201" s="14" t="s">
        <v>614</v>
      </c>
      <c r="L201" s="14" t="s">
        <v>615</v>
      </c>
      <c r="M201" s="15" t="s">
        <v>526</v>
      </c>
      <c r="N201" s="15" t="s">
        <v>527</v>
      </c>
      <c r="O201" s="16" t="s">
        <v>592</v>
      </c>
      <c r="P201" s="16" t="s">
        <v>407</v>
      </c>
    </row>
    <row r="202" spans="1:16" ht="13.5" thickBot="1" x14ac:dyDescent="0.25">
      <c r="A202" s="2" t="str">
        <f t="shared" si="12"/>
        <v> AOEB 7 </v>
      </c>
      <c r="B202" s="4" t="str">
        <f t="shared" si="13"/>
        <v>I</v>
      </c>
      <c r="C202" s="2">
        <f t="shared" si="14"/>
        <v>52333.550199999998</v>
      </c>
      <c r="D202" s="3" t="str">
        <f t="shared" si="15"/>
        <v>vis</v>
      </c>
      <c r="E202" s="13">
        <f>VLOOKUP(C202,Active!C$21:E$972,3,FALSE)</f>
        <v>16428.027818183211</v>
      </c>
      <c r="F202" s="4" t="s">
        <v>120</v>
      </c>
      <c r="G202" s="3" t="str">
        <f t="shared" si="16"/>
        <v>52333.5502</v>
      </c>
      <c r="H202" s="2">
        <f t="shared" si="17"/>
        <v>16428</v>
      </c>
      <c r="I202" s="14" t="s">
        <v>616</v>
      </c>
      <c r="J202" s="15" t="s">
        <v>617</v>
      </c>
      <c r="K202" s="14" t="s">
        <v>618</v>
      </c>
      <c r="L202" s="14" t="s">
        <v>619</v>
      </c>
      <c r="M202" s="15" t="s">
        <v>526</v>
      </c>
      <c r="N202" s="15" t="s">
        <v>527</v>
      </c>
      <c r="O202" s="16" t="s">
        <v>592</v>
      </c>
      <c r="P202" s="16" t="s">
        <v>407</v>
      </c>
    </row>
    <row r="203" spans="1:16" ht="13.5" thickBot="1" x14ac:dyDescent="0.25">
      <c r="A203" s="2" t="str">
        <f t="shared" ref="A203:A220" si="18">P203</f>
        <v> AOEB 12 </v>
      </c>
      <c r="B203" s="4" t="str">
        <f t="shared" ref="B203:B220" si="19">IF(H203=INT(H203),"I","II")</f>
        <v>I</v>
      </c>
      <c r="C203" s="2">
        <f t="shared" ref="C203:C220" si="20">1*G203</f>
        <v>52627.829599999997</v>
      </c>
      <c r="D203" s="3" t="str">
        <f t="shared" ref="D203:D220" si="21">VLOOKUP(F203,I$1:J$5,2,FALSE)</f>
        <v>vis</v>
      </c>
      <c r="E203" s="13">
        <f>VLOOKUP(C203,Active!C$21:E$972,3,FALSE)</f>
        <v>16839.028835632074</v>
      </c>
      <c r="F203" s="4" t="s">
        <v>120</v>
      </c>
      <c r="G203" s="3" t="str">
        <f t="shared" ref="G203:G220" si="22">MID(I203,3,LEN(I203)-3)</f>
        <v>52627.8296</v>
      </c>
      <c r="H203" s="2">
        <f t="shared" ref="H203:H220" si="23">1*K203</f>
        <v>16839</v>
      </c>
      <c r="I203" s="14" t="s">
        <v>620</v>
      </c>
      <c r="J203" s="15" t="s">
        <v>621</v>
      </c>
      <c r="K203" s="14" t="s">
        <v>622</v>
      </c>
      <c r="L203" s="14" t="s">
        <v>623</v>
      </c>
      <c r="M203" s="15" t="s">
        <v>526</v>
      </c>
      <c r="N203" s="15" t="s">
        <v>527</v>
      </c>
      <c r="O203" s="16" t="s">
        <v>592</v>
      </c>
      <c r="P203" s="16" t="s">
        <v>607</v>
      </c>
    </row>
    <row r="204" spans="1:16" ht="13.5" thickBot="1" x14ac:dyDescent="0.25">
      <c r="A204" s="2" t="str">
        <f t="shared" si="18"/>
        <v>VSB 42 </v>
      </c>
      <c r="B204" s="4" t="str">
        <f t="shared" si="19"/>
        <v>I</v>
      </c>
      <c r="C204" s="2">
        <f t="shared" si="20"/>
        <v>52672.222099999999</v>
      </c>
      <c r="D204" s="3" t="str">
        <f t="shared" si="21"/>
        <v>vis</v>
      </c>
      <c r="E204" s="13">
        <f>VLOOKUP(C204,Active!C$21:E$972,3,FALSE)</f>
        <v>16901.028971105708</v>
      </c>
      <c r="F204" s="4" t="s">
        <v>120</v>
      </c>
      <c r="G204" s="3" t="str">
        <f t="shared" si="22"/>
        <v>52672.2221</v>
      </c>
      <c r="H204" s="2">
        <f t="shared" si="23"/>
        <v>16901</v>
      </c>
      <c r="I204" s="14" t="s">
        <v>624</v>
      </c>
      <c r="J204" s="15" t="s">
        <v>625</v>
      </c>
      <c r="K204" s="14" t="s">
        <v>626</v>
      </c>
      <c r="L204" s="14" t="s">
        <v>627</v>
      </c>
      <c r="M204" s="15" t="s">
        <v>264</v>
      </c>
      <c r="N204" s="15" t="s">
        <v>265</v>
      </c>
      <c r="O204" s="16" t="s">
        <v>568</v>
      </c>
      <c r="P204" s="17" t="s">
        <v>628</v>
      </c>
    </row>
    <row r="205" spans="1:16" ht="13.5" thickBot="1" x14ac:dyDescent="0.25">
      <c r="A205" s="2" t="str">
        <f t="shared" si="18"/>
        <v>VSB 42 </v>
      </c>
      <c r="B205" s="4" t="str">
        <f t="shared" si="19"/>
        <v>I</v>
      </c>
      <c r="C205" s="2">
        <f t="shared" si="20"/>
        <v>52977.241999999998</v>
      </c>
      <c r="D205" s="3" t="str">
        <f t="shared" si="21"/>
        <v>vis</v>
      </c>
      <c r="E205" s="13">
        <f>VLOOKUP(C205,Active!C$21:E$972,3,FALSE)</f>
        <v>17327.030550700307</v>
      </c>
      <c r="F205" s="4" t="s">
        <v>120</v>
      </c>
      <c r="G205" s="3" t="str">
        <f t="shared" si="22"/>
        <v>52977.2420</v>
      </c>
      <c r="H205" s="2">
        <f t="shared" si="23"/>
        <v>17327</v>
      </c>
      <c r="I205" s="14" t="s">
        <v>629</v>
      </c>
      <c r="J205" s="15" t="s">
        <v>630</v>
      </c>
      <c r="K205" s="14" t="s">
        <v>631</v>
      </c>
      <c r="L205" s="14" t="s">
        <v>632</v>
      </c>
      <c r="M205" s="15" t="s">
        <v>264</v>
      </c>
      <c r="N205" s="15" t="s">
        <v>265</v>
      </c>
      <c r="O205" s="16" t="s">
        <v>568</v>
      </c>
      <c r="P205" s="17" t="s">
        <v>628</v>
      </c>
    </row>
    <row r="206" spans="1:16" ht="13.5" thickBot="1" x14ac:dyDescent="0.25">
      <c r="A206" s="2" t="str">
        <f t="shared" si="18"/>
        <v>VSB 42 </v>
      </c>
      <c r="B206" s="4" t="str">
        <f t="shared" si="19"/>
        <v>I</v>
      </c>
      <c r="C206" s="2">
        <f t="shared" si="20"/>
        <v>52982.253700000001</v>
      </c>
      <c r="D206" s="3" t="str">
        <f t="shared" si="21"/>
        <v>vis</v>
      </c>
      <c r="E206" s="13">
        <f>VLOOKUP(C206,Active!C$21:E$972,3,FALSE)</f>
        <v>17334.030068162789</v>
      </c>
      <c r="F206" s="4" t="s">
        <v>120</v>
      </c>
      <c r="G206" s="3" t="str">
        <f t="shared" si="22"/>
        <v>52982.2537</v>
      </c>
      <c r="H206" s="2">
        <f t="shared" si="23"/>
        <v>17334</v>
      </c>
      <c r="I206" s="14" t="s">
        <v>633</v>
      </c>
      <c r="J206" s="15" t="s">
        <v>634</v>
      </c>
      <c r="K206" s="14" t="s">
        <v>635</v>
      </c>
      <c r="L206" s="14" t="s">
        <v>636</v>
      </c>
      <c r="M206" s="15" t="s">
        <v>264</v>
      </c>
      <c r="N206" s="15" t="s">
        <v>265</v>
      </c>
      <c r="O206" s="16" t="s">
        <v>637</v>
      </c>
      <c r="P206" s="17" t="s">
        <v>628</v>
      </c>
    </row>
    <row r="207" spans="1:16" ht="13.5" thickBot="1" x14ac:dyDescent="0.25">
      <c r="A207" s="2" t="str">
        <f t="shared" si="18"/>
        <v> AOEB 12 </v>
      </c>
      <c r="B207" s="4" t="str">
        <f t="shared" si="19"/>
        <v>II</v>
      </c>
      <c r="C207" s="2">
        <f t="shared" si="20"/>
        <v>52991.919900000001</v>
      </c>
      <c r="D207" s="3" t="str">
        <f t="shared" si="21"/>
        <v>vis</v>
      </c>
      <c r="E207" s="13">
        <f>VLOOKUP(C207,Active!C$21:E$972,3,FALSE)</f>
        <v>17347.530224935108</v>
      </c>
      <c r="F207" s="4" t="s">
        <v>120</v>
      </c>
      <c r="G207" s="3" t="str">
        <f t="shared" si="22"/>
        <v>52991.9199</v>
      </c>
      <c r="H207" s="2">
        <f t="shared" si="23"/>
        <v>17347.5</v>
      </c>
      <c r="I207" s="14" t="s">
        <v>638</v>
      </c>
      <c r="J207" s="15" t="s">
        <v>639</v>
      </c>
      <c r="K207" s="14" t="s">
        <v>640</v>
      </c>
      <c r="L207" s="14" t="s">
        <v>641</v>
      </c>
      <c r="M207" s="15" t="s">
        <v>526</v>
      </c>
      <c r="N207" s="15" t="s">
        <v>527</v>
      </c>
      <c r="O207" s="16" t="s">
        <v>592</v>
      </c>
      <c r="P207" s="16" t="s">
        <v>607</v>
      </c>
    </row>
    <row r="208" spans="1:16" ht="13.5" thickBot="1" x14ac:dyDescent="0.25">
      <c r="A208" s="2" t="str">
        <f t="shared" si="18"/>
        <v> AOEB 12 </v>
      </c>
      <c r="B208" s="4" t="str">
        <f t="shared" si="19"/>
        <v>I</v>
      </c>
      <c r="C208" s="2">
        <f t="shared" si="20"/>
        <v>53457.680999999997</v>
      </c>
      <c r="D208" s="3" t="str">
        <f t="shared" si="21"/>
        <v>vis</v>
      </c>
      <c r="E208" s="13">
        <f>VLOOKUP(C208,Active!C$21:E$972,3,FALSE)</f>
        <v>17998.028649181251</v>
      </c>
      <c r="F208" s="4" t="s">
        <v>120</v>
      </c>
      <c r="G208" s="3" t="str">
        <f t="shared" si="22"/>
        <v>53457.681</v>
      </c>
      <c r="H208" s="2">
        <f t="shared" si="23"/>
        <v>17998</v>
      </c>
      <c r="I208" s="14" t="s">
        <v>662</v>
      </c>
      <c r="J208" s="15" t="s">
        <v>663</v>
      </c>
      <c r="K208" s="14" t="s">
        <v>664</v>
      </c>
      <c r="L208" s="14" t="s">
        <v>135</v>
      </c>
      <c r="M208" s="15" t="s">
        <v>526</v>
      </c>
      <c r="N208" s="15" t="s">
        <v>527</v>
      </c>
      <c r="O208" s="16" t="s">
        <v>665</v>
      </c>
      <c r="P208" s="16" t="s">
        <v>607</v>
      </c>
    </row>
    <row r="209" spans="1:16" ht="13.5" thickBot="1" x14ac:dyDescent="0.25">
      <c r="A209" s="2" t="str">
        <f t="shared" si="18"/>
        <v>VSB 44 </v>
      </c>
      <c r="B209" s="4" t="str">
        <f t="shared" si="19"/>
        <v>II</v>
      </c>
      <c r="C209" s="2">
        <f t="shared" si="20"/>
        <v>53727.260999999999</v>
      </c>
      <c r="D209" s="3" t="str">
        <f t="shared" si="21"/>
        <v>vis</v>
      </c>
      <c r="E209" s="13">
        <f>VLOOKUP(C209,Active!C$21:E$972,3,FALSE)</f>
        <v>18374.53361107755</v>
      </c>
      <c r="F209" s="4" t="s">
        <v>120</v>
      </c>
      <c r="G209" s="3" t="str">
        <f t="shared" si="22"/>
        <v>53727.2610</v>
      </c>
      <c r="H209" s="2">
        <f t="shared" si="23"/>
        <v>18374.5</v>
      </c>
      <c r="I209" s="14" t="s">
        <v>671</v>
      </c>
      <c r="J209" s="15" t="s">
        <v>672</v>
      </c>
      <c r="K209" s="14" t="s">
        <v>673</v>
      </c>
      <c r="L209" s="14" t="s">
        <v>674</v>
      </c>
      <c r="M209" s="15" t="s">
        <v>264</v>
      </c>
      <c r="N209" s="15" t="s">
        <v>265</v>
      </c>
      <c r="O209" s="16" t="s">
        <v>554</v>
      </c>
      <c r="P209" s="17" t="s">
        <v>675</v>
      </c>
    </row>
    <row r="210" spans="1:16" ht="13.5" thickBot="1" x14ac:dyDescent="0.25">
      <c r="A210" s="2" t="str">
        <f t="shared" si="18"/>
        <v>VSB 45 </v>
      </c>
      <c r="B210" s="4" t="str">
        <f t="shared" si="19"/>
        <v>I</v>
      </c>
      <c r="C210" s="2">
        <f t="shared" si="20"/>
        <v>53809.960599999999</v>
      </c>
      <c r="D210" s="3" t="str">
        <f t="shared" si="21"/>
        <v>vis</v>
      </c>
      <c r="E210" s="13">
        <f>VLOOKUP(C210,Active!C$21:E$972,3,FALSE)</f>
        <v>18490.034797170134</v>
      </c>
      <c r="F210" s="4" t="s">
        <v>120</v>
      </c>
      <c r="G210" s="3" t="str">
        <f t="shared" si="22"/>
        <v>53809.9606</v>
      </c>
      <c r="H210" s="2">
        <f t="shared" si="23"/>
        <v>18490</v>
      </c>
      <c r="I210" s="14" t="s">
        <v>676</v>
      </c>
      <c r="J210" s="15" t="s">
        <v>677</v>
      </c>
      <c r="K210" s="14" t="s">
        <v>678</v>
      </c>
      <c r="L210" s="14" t="s">
        <v>679</v>
      </c>
      <c r="M210" s="15" t="s">
        <v>264</v>
      </c>
      <c r="N210" s="15" t="s">
        <v>265</v>
      </c>
      <c r="O210" s="16" t="s">
        <v>680</v>
      </c>
      <c r="P210" s="17" t="s">
        <v>681</v>
      </c>
    </row>
    <row r="211" spans="1:16" ht="13.5" thickBot="1" x14ac:dyDescent="0.25">
      <c r="A211" s="2" t="str">
        <f t="shared" si="18"/>
        <v> AOEB 12 </v>
      </c>
      <c r="B211" s="4" t="str">
        <f t="shared" si="19"/>
        <v>I</v>
      </c>
      <c r="C211" s="2">
        <f t="shared" si="20"/>
        <v>53843.612000000001</v>
      </c>
      <c r="D211" s="3" t="str">
        <f t="shared" si="21"/>
        <v>vis</v>
      </c>
      <c r="E211" s="13">
        <f>VLOOKUP(C211,Active!C$21:E$972,3,FALSE)</f>
        <v>18537.033532516816</v>
      </c>
      <c r="F211" s="4" t="s">
        <v>120</v>
      </c>
      <c r="G211" s="3" t="str">
        <f t="shared" si="22"/>
        <v>53843.6120</v>
      </c>
      <c r="H211" s="2">
        <f t="shared" si="23"/>
        <v>18537</v>
      </c>
      <c r="I211" s="14" t="s">
        <v>682</v>
      </c>
      <c r="J211" s="15" t="s">
        <v>683</v>
      </c>
      <c r="K211" s="14" t="s">
        <v>684</v>
      </c>
      <c r="L211" s="14" t="s">
        <v>685</v>
      </c>
      <c r="M211" s="15" t="s">
        <v>526</v>
      </c>
      <c r="N211" s="15" t="s">
        <v>527</v>
      </c>
      <c r="O211" s="16" t="s">
        <v>406</v>
      </c>
      <c r="P211" s="16" t="s">
        <v>607</v>
      </c>
    </row>
    <row r="212" spans="1:16" ht="13.5" thickBot="1" x14ac:dyDescent="0.25">
      <c r="A212" s="2" t="str">
        <f t="shared" si="18"/>
        <v>VSB 45 </v>
      </c>
      <c r="B212" s="4" t="str">
        <f t="shared" si="19"/>
        <v>II</v>
      </c>
      <c r="C212" s="2">
        <f t="shared" si="20"/>
        <v>53853.995199999998</v>
      </c>
      <c r="D212" s="3" t="str">
        <f t="shared" si="21"/>
        <v>vis</v>
      </c>
      <c r="E212" s="13">
        <f>VLOOKUP(C212,Active!C$21:E$972,3,FALSE)</f>
        <v>18551.535076846365</v>
      </c>
      <c r="F212" s="4" t="s">
        <v>120</v>
      </c>
      <c r="G212" s="3" t="str">
        <f t="shared" si="22"/>
        <v>53853.9952</v>
      </c>
      <c r="H212" s="2">
        <f t="shared" si="23"/>
        <v>18551.5</v>
      </c>
      <c r="I212" s="14" t="s">
        <v>686</v>
      </c>
      <c r="J212" s="15" t="s">
        <v>687</v>
      </c>
      <c r="K212" s="14" t="s">
        <v>688</v>
      </c>
      <c r="L212" s="14" t="s">
        <v>689</v>
      </c>
      <c r="M212" s="15" t="s">
        <v>264</v>
      </c>
      <c r="N212" s="15" t="s">
        <v>265</v>
      </c>
      <c r="O212" s="16" t="s">
        <v>680</v>
      </c>
      <c r="P212" s="17" t="s">
        <v>681</v>
      </c>
    </row>
    <row r="213" spans="1:16" ht="13.5" thickBot="1" x14ac:dyDescent="0.25">
      <c r="A213" s="2" t="str">
        <f t="shared" si="18"/>
        <v> AOEB 12 </v>
      </c>
      <c r="B213" s="4" t="str">
        <f t="shared" si="19"/>
        <v>II</v>
      </c>
      <c r="C213" s="2">
        <f t="shared" si="20"/>
        <v>54139.681900000003</v>
      </c>
      <c r="D213" s="3" t="str">
        <f t="shared" si="21"/>
        <v>vis</v>
      </c>
      <c r="E213" s="13">
        <f>VLOOKUP(C213,Active!C$21:E$972,3,FALSE)</f>
        <v>18950.535225588039</v>
      </c>
      <c r="F213" s="4" t="s">
        <v>120</v>
      </c>
      <c r="G213" s="3" t="str">
        <f t="shared" si="22"/>
        <v>54139.6819</v>
      </c>
      <c r="H213" s="2">
        <f t="shared" si="23"/>
        <v>18950.5</v>
      </c>
      <c r="I213" s="14" t="s">
        <v>690</v>
      </c>
      <c r="J213" s="15" t="s">
        <v>691</v>
      </c>
      <c r="K213" s="14" t="s">
        <v>692</v>
      </c>
      <c r="L213" s="14" t="s">
        <v>655</v>
      </c>
      <c r="M213" s="15" t="s">
        <v>526</v>
      </c>
      <c r="N213" s="15" t="s">
        <v>527</v>
      </c>
      <c r="O213" s="16" t="s">
        <v>693</v>
      </c>
      <c r="P213" s="16" t="s">
        <v>607</v>
      </c>
    </row>
    <row r="214" spans="1:16" ht="13.5" thickBot="1" x14ac:dyDescent="0.25">
      <c r="A214" s="2" t="str">
        <f t="shared" si="18"/>
        <v> AOEB 12 </v>
      </c>
      <c r="B214" s="4" t="str">
        <f t="shared" si="19"/>
        <v>II</v>
      </c>
      <c r="C214" s="2">
        <f t="shared" si="20"/>
        <v>54177.6299</v>
      </c>
      <c r="D214" s="3" t="str">
        <f t="shared" si="21"/>
        <v>vis</v>
      </c>
      <c r="E214" s="13">
        <f>VLOOKUP(C214,Active!C$21:E$972,3,FALSE)</f>
        <v>19003.534744447152</v>
      </c>
      <c r="F214" s="4" t="s">
        <v>120</v>
      </c>
      <c r="G214" s="3" t="str">
        <f t="shared" si="22"/>
        <v>54177.6299</v>
      </c>
      <c r="H214" s="2">
        <f t="shared" si="23"/>
        <v>19003.5</v>
      </c>
      <c r="I214" s="14" t="s">
        <v>694</v>
      </c>
      <c r="J214" s="15" t="s">
        <v>695</v>
      </c>
      <c r="K214" s="14" t="s">
        <v>696</v>
      </c>
      <c r="L214" s="14" t="s">
        <v>679</v>
      </c>
      <c r="M214" s="15" t="s">
        <v>526</v>
      </c>
      <c r="N214" s="15" t="s">
        <v>527</v>
      </c>
      <c r="O214" s="16" t="s">
        <v>406</v>
      </c>
      <c r="P214" s="16" t="s">
        <v>607</v>
      </c>
    </row>
    <row r="215" spans="1:16" ht="13.5" thickBot="1" x14ac:dyDescent="0.25">
      <c r="A215" s="2" t="str">
        <f t="shared" si="18"/>
        <v> AOEB 12 </v>
      </c>
      <c r="B215" s="4" t="str">
        <f t="shared" si="19"/>
        <v>II</v>
      </c>
      <c r="C215" s="2">
        <f t="shared" si="20"/>
        <v>54192.6659</v>
      </c>
      <c r="D215" s="3" t="str">
        <f t="shared" si="21"/>
        <v>vis</v>
      </c>
      <c r="E215" s="13">
        <f>VLOOKUP(C215,Active!C$21:E$972,3,FALSE)</f>
        <v>19024.534553806425</v>
      </c>
      <c r="F215" s="4" t="s">
        <v>120</v>
      </c>
      <c r="G215" s="3" t="str">
        <f t="shared" si="22"/>
        <v>54192.6659</v>
      </c>
      <c r="H215" s="2">
        <f t="shared" si="23"/>
        <v>19024.5</v>
      </c>
      <c r="I215" s="14" t="s">
        <v>697</v>
      </c>
      <c r="J215" s="15" t="s">
        <v>698</v>
      </c>
      <c r="K215" s="14" t="s">
        <v>699</v>
      </c>
      <c r="L215" s="14" t="s">
        <v>700</v>
      </c>
      <c r="M215" s="15" t="s">
        <v>526</v>
      </c>
      <c r="N215" s="15" t="s">
        <v>527</v>
      </c>
      <c r="O215" s="16" t="s">
        <v>693</v>
      </c>
      <c r="P215" s="16" t="s">
        <v>607</v>
      </c>
    </row>
    <row r="216" spans="1:16" ht="13.5" thickBot="1" x14ac:dyDescent="0.25">
      <c r="A216" s="2" t="str">
        <f t="shared" si="18"/>
        <v> AOEB 12 </v>
      </c>
      <c r="B216" s="4" t="str">
        <f t="shared" si="19"/>
        <v>II</v>
      </c>
      <c r="C216" s="2">
        <f t="shared" si="20"/>
        <v>54212.714599999999</v>
      </c>
      <c r="D216" s="3" t="str">
        <f t="shared" si="21"/>
        <v>vis</v>
      </c>
      <c r="E216" s="13">
        <f>VLOOKUP(C216,Active!C$21:E$972,3,FALSE)</f>
        <v>19052.535277263542</v>
      </c>
      <c r="F216" s="4" t="s">
        <v>120</v>
      </c>
      <c r="G216" s="3" t="str">
        <f t="shared" si="22"/>
        <v>54212.7146</v>
      </c>
      <c r="H216" s="2">
        <f t="shared" si="23"/>
        <v>19052.5</v>
      </c>
      <c r="I216" s="14" t="s">
        <v>701</v>
      </c>
      <c r="J216" s="15" t="s">
        <v>702</v>
      </c>
      <c r="K216" s="14" t="s">
        <v>703</v>
      </c>
      <c r="L216" s="14" t="s">
        <v>704</v>
      </c>
      <c r="M216" s="15" t="s">
        <v>526</v>
      </c>
      <c r="N216" s="15" t="s">
        <v>527</v>
      </c>
      <c r="O216" s="16" t="s">
        <v>705</v>
      </c>
      <c r="P216" s="16" t="s">
        <v>607</v>
      </c>
    </row>
    <row r="217" spans="1:16" ht="13.5" thickBot="1" x14ac:dyDescent="0.25">
      <c r="A217" s="2" t="str">
        <f t="shared" si="18"/>
        <v>VSB 51 </v>
      </c>
      <c r="B217" s="4" t="str">
        <f t="shared" si="19"/>
        <v>II</v>
      </c>
      <c r="C217" s="2">
        <f t="shared" si="20"/>
        <v>55560.242899999997</v>
      </c>
      <c r="D217" s="3" t="str">
        <f t="shared" si="21"/>
        <v>vis</v>
      </c>
      <c r="E217" s="13">
        <f>VLOOKUP(C217,Active!C$21:E$972,3,FALSE)</f>
        <v>20934.540957379573</v>
      </c>
      <c r="F217" s="4" t="s">
        <v>120</v>
      </c>
      <c r="G217" s="3" t="str">
        <f t="shared" si="22"/>
        <v>55560.2429</v>
      </c>
      <c r="H217" s="2">
        <f t="shared" si="23"/>
        <v>20934.5</v>
      </c>
      <c r="I217" s="14" t="s">
        <v>762</v>
      </c>
      <c r="J217" s="15" t="s">
        <v>763</v>
      </c>
      <c r="K217" s="14" t="s">
        <v>764</v>
      </c>
      <c r="L217" s="14" t="s">
        <v>765</v>
      </c>
      <c r="M217" s="15" t="s">
        <v>526</v>
      </c>
      <c r="N217" s="15" t="s">
        <v>120</v>
      </c>
      <c r="O217" s="16" t="s">
        <v>766</v>
      </c>
      <c r="P217" s="17" t="s">
        <v>767</v>
      </c>
    </row>
    <row r="218" spans="1:16" ht="13.5" thickBot="1" x14ac:dyDescent="0.25">
      <c r="A218" s="2" t="str">
        <f t="shared" si="18"/>
        <v>BAVM 225 </v>
      </c>
      <c r="B218" s="4" t="str">
        <f t="shared" si="19"/>
        <v>I</v>
      </c>
      <c r="C218" s="2">
        <f t="shared" si="20"/>
        <v>55629.338000000003</v>
      </c>
      <c r="D218" s="3" t="str">
        <f t="shared" si="21"/>
        <v>vis</v>
      </c>
      <c r="E218" s="13">
        <f>VLOOKUP(C218,Active!C$21:E$972,3,FALSE)</f>
        <v>21031.041617638952</v>
      </c>
      <c r="F218" s="4" t="s">
        <v>120</v>
      </c>
      <c r="G218" s="3" t="str">
        <f t="shared" si="22"/>
        <v>55629.3380</v>
      </c>
      <c r="H218" s="2">
        <f t="shared" si="23"/>
        <v>21031</v>
      </c>
      <c r="I218" s="14" t="s">
        <v>773</v>
      </c>
      <c r="J218" s="15" t="s">
        <v>774</v>
      </c>
      <c r="K218" s="14" t="s">
        <v>775</v>
      </c>
      <c r="L218" s="14" t="s">
        <v>776</v>
      </c>
      <c r="M218" s="15" t="s">
        <v>526</v>
      </c>
      <c r="N218" s="15" t="s">
        <v>559</v>
      </c>
      <c r="O218" s="16" t="s">
        <v>777</v>
      </c>
      <c r="P218" s="17" t="s">
        <v>778</v>
      </c>
    </row>
    <row r="219" spans="1:16" ht="13.5" thickBot="1" x14ac:dyDescent="0.25">
      <c r="A219" s="2" t="str">
        <f t="shared" si="18"/>
        <v>VSB 55 </v>
      </c>
      <c r="B219" s="4" t="str">
        <f t="shared" si="19"/>
        <v>II</v>
      </c>
      <c r="C219" s="2">
        <f t="shared" si="20"/>
        <v>55974.096599999997</v>
      </c>
      <c r="D219" s="3" t="str">
        <f t="shared" si="21"/>
        <v>vis</v>
      </c>
      <c r="E219" s="13">
        <f>VLOOKUP(C219,Active!C$21:E$972,3,FALSE)</f>
        <v>21512.543671042087</v>
      </c>
      <c r="F219" s="4" t="s">
        <v>120</v>
      </c>
      <c r="G219" s="3" t="str">
        <f t="shared" si="22"/>
        <v>55974.0966</v>
      </c>
      <c r="H219" s="2">
        <f t="shared" si="23"/>
        <v>21512.5</v>
      </c>
      <c r="I219" s="14" t="s">
        <v>788</v>
      </c>
      <c r="J219" s="15" t="s">
        <v>789</v>
      </c>
      <c r="K219" s="14" t="s">
        <v>790</v>
      </c>
      <c r="L219" s="14" t="s">
        <v>791</v>
      </c>
      <c r="M219" s="15" t="s">
        <v>526</v>
      </c>
      <c r="N219" s="15" t="s">
        <v>792</v>
      </c>
      <c r="O219" s="16" t="s">
        <v>793</v>
      </c>
      <c r="P219" s="17" t="s">
        <v>794</v>
      </c>
    </row>
    <row r="220" spans="1:16" ht="13.5" thickBot="1" x14ac:dyDescent="0.25">
      <c r="A220" s="2" t="str">
        <f t="shared" si="18"/>
        <v>VSB 59 </v>
      </c>
      <c r="B220" s="4" t="str">
        <f t="shared" si="19"/>
        <v>I</v>
      </c>
      <c r="C220" s="2">
        <f t="shared" si="20"/>
        <v>56681.155100000004</v>
      </c>
      <c r="D220" s="3" t="str">
        <f t="shared" si="21"/>
        <v>vis</v>
      </c>
      <c r="E220" s="13">
        <f>VLOOKUP(C220,Active!C$21:E$972,3,FALSE)</f>
        <v>22500.046577789453</v>
      </c>
      <c r="F220" s="4" t="s">
        <v>120</v>
      </c>
      <c r="G220" s="3" t="str">
        <f t="shared" si="22"/>
        <v>56681.1551</v>
      </c>
      <c r="H220" s="2">
        <f t="shared" si="23"/>
        <v>22500</v>
      </c>
      <c r="I220" s="14" t="s">
        <v>811</v>
      </c>
      <c r="J220" s="15" t="s">
        <v>812</v>
      </c>
      <c r="K220" s="14" t="s">
        <v>813</v>
      </c>
      <c r="L220" s="14" t="s">
        <v>814</v>
      </c>
      <c r="M220" s="15" t="s">
        <v>526</v>
      </c>
      <c r="N220" s="15" t="s">
        <v>120</v>
      </c>
      <c r="O220" s="16" t="s">
        <v>766</v>
      </c>
      <c r="P220" s="17" t="s">
        <v>815</v>
      </c>
    </row>
    <row r="221" spans="1:16" x14ac:dyDescent="0.2">
      <c r="B221" s="4"/>
      <c r="E221" s="13"/>
      <c r="F221" s="4"/>
    </row>
    <row r="222" spans="1:16" x14ac:dyDescent="0.2">
      <c r="B222" s="4"/>
      <c r="E222" s="13"/>
      <c r="F222" s="4"/>
    </row>
    <row r="223" spans="1:16" x14ac:dyDescent="0.2">
      <c r="B223" s="4"/>
      <c r="E223" s="13"/>
      <c r="F223" s="4"/>
    </row>
    <row r="224" spans="1:16" x14ac:dyDescent="0.2">
      <c r="B224" s="4"/>
      <c r="E224" s="13"/>
      <c r="F224" s="4"/>
    </row>
    <row r="225" spans="2:6" x14ac:dyDescent="0.2">
      <c r="B225" s="4"/>
      <c r="E225" s="13"/>
      <c r="F225" s="4"/>
    </row>
    <row r="226" spans="2:6" x14ac:dyDescent="0.2">
      <c r="B226" s="4"/>
      <c r="E226" s="13"/>
      <c r="F226" s="4"/>
    </row>
    <row r="227" spans="2:6" x14ac:dyDescent="0.2">
      <c r="B227" s="4"/>
      <c r="E227" s="13"/>
      <c r="F227" s="4"/>
    </row>
    <row r="228" spans="2:6" x14ac:dyDescent="0.2">
      <c r="B228" s="4"/>
      <c r="E228" s="13"/>
      <c r="F228" s="4"/>
    </row>
    <row r="229" spans="2:6" x14ac:dyDescent="0.2">
      <c r="B229" s="4"/>
      <c r="E229" s="13"/>
      <c r="F229" s="4"/>
    </row>
    <row r="230" spans="2:6" x14ac:dyDescent="0.2">
      <c r="B230" s="4"/>
      <c r="E230" s="13"/>
      <c r="F230" s="4"/>
    </row>
    <row r="231" spans="2:6" x14ac:dyDescent="0.2">
      <c r="B231" s="4"/>
      <c r="E231" s="13"/>
      <c r="F231" s="4"/>
    </row>
    <row r="232" spans="2:6" x14ac:dyDescent="0.2">
      <c r="B232" s="4"/>
      <c r="E232" s="13"/>
      <c r="F232" s="4"/>
    </row>
    <row r="233" spans="2:6" x14ac:dyDescent="0.2">
      <c r="B233" s="4"/>
      <c r="E233" s="13"/>
      <c r="F233" s="4"/>
    </row>
    <row r="234" spans="2:6" x14ac:dyDescent="0.2">
      <c r="B234" s="4"/>
      <c r="E234" s="13"/>
      <c r="F234" s="4"/>
    </row>
    <row r="235" spans="2:6" x14ac:dyDescent="0.2">
      <c r="B235" s="4"/>
      <c r="E235" s="13"/>
      <c r="F235" s="4"/>
    </row>
    <row r="236" spans="2:6" x14ac:dyDescent="0.2">
      <c r="B236" s="4"/>
      <c r="E236" s="13"/>
      <c r="F236" s="4"/>
    </row>
    <row r="237" spans="2:6" x14ac:dyDescent="0.2">
      <c r="B237" s="4"/>
      <c r="E237" s="13"/>
      <c r="F237" s="4"/>
    </row>
    <row r="238" spans="2:6" x14ac:dyDescent="0.2">
      <c r="B238" s="4"/>
      <c r="E238" s="13"/>
      <c r="F238" s="4"/>
    </row>
    <row r="239" spans="2:6" x14ac:dyDescent="0.2">
      <c r="B239" s="4"/>
      <c r="E239" s="13"/>
      <c r="F239" s="4"/>
    </row>
    <row r="240" spans="2:6" x14ac:dyDescent="0.2">
      <c r="B240" s="4"/>
      <c r="E240" s="13"/>
      <c r="F240" s="4"/>
    </row>
    <row r="241" spans="2:6" x14ac:dyDescent="0.2">
      <c r="B241" s="4"/>
      <c r="E241" s="13"/>
      <c r="F241" s="4"/>
    </row>
    <row r="242" spans="2:6" x14ac:dyDescent="0.2">
      <c r="B242" s="4"/>
      <c r="E242" s="13"/>
      <c r="F242" s="4"/>
    </row>
    <row r="243" spans="2:6" x14ac:dyDescent="0.2">
      <c r="B243" s="4"/>
      <c r="E243" s="13"/>
      <c r="F243" s="4"/>
    </row>
    <row r="244" spans="2:6" x14ac:dyDescent="0.2">
      <c r="B244" s="4"/>
      <c r="E244" s="13"/>
      <c r="F244" s="4"/>
    </row>
    <row r="245" spans="2:6" x14ac:dyDescent="0.2">
      <c r="B245" s="4"/>
      <c r="E245" s="13"/>
      <c r="F245" s="4"/>
    </row>
    <row r="246" spans="2:6" x14ac:dyDescent="0.2">
      <c r="B246" s="4"/>
      <c r="E246" s="13"/>
      <c r="F246" s="4"/>
    </row>
    <row r="247" spans="2:6" x14ac:dyDescent="0.2">
      <c r="B247" s="4"/>
      <c r="E247" s="13"/>
      <c r="F247" s="4"/>
    </row>
    <row r="248" spans="2:6" x14ac:dyDescent="0.2">
      <c r="B248" s="4"/>
      <c r="E248" s="13"/>
      <c r="F248" s="4"/>
    </row>
    <row r="249" spans="2:6" x14ac:dyDescent="0.2">
      <c r="B249" s="4"/>
      <c r="E249" s="13"/>
      <c r="F249" s="4"/>
    </row>
    <row r="250" spans="2:6" x14ac:dyDescent="0.2">
      <c r="B250" s="4"/>
      <c r="E250" s="13"/>
      <c r="F250" s="4"/>
    </row>
    <row r="251" spans="2:6" x14ac:dyDescent="0.2">
      <c r="B251" s="4"/>
      <c r="E251" s="13"/>
      <c r="F251" s="4"/>
    </row>
    <row r="252" spans="2:6" x14ac:dyDescent="0.2">
      <c r="B252" s="4"/>
      <c r="E252" s="13"/>
      <c r="F252" s="4"/>
    </row>
    <row r="253" spans="2:6" x14ac:dyDescent="0.2">
      <c r="B253" s="4"/>
      <c r="E253" s="13"/>
      <c r="F253" s="4"/>
    </row>
    <row r="254" spans="2:6" x14ac:dyDescent="0.2">
      <c r="B254" s="4"/>
      <c r="E254" s="13"/>
      <c r="F254" s="4"/>
    </row>
    <row r="255" spans="2:6" x14ac:dyDescent="0.2">
      <c r="B255" s="4"/>
      <c r="E255" s="13"/>
      <c r="F255" s="4"/>
    </row>
    <row r="256" spans="2:6" x14ac:dyDescent="0.2">
      <c r="B256" s="4"/>
      <c r="E256" s="13"/>
      <c r="F256" s="4"/>
    </row>
    <row r="257" spans="2:6" x14ac:dyDescent="0.2">
      <c r="B257" s="4"/>
      <c r="E257" s="13"/>
      <c r="F257" s="4"/>
    </row>
    <row r="258" spans="2:6" x14ac:dyDescent="0.2">
      <c r="B258" s="4"/>
      <c r="E258" s="13"/>
      <c r="F258" s="4"/>
    </row>
    <row r="259" spans="2:6" x14ac:dyDescent="0.2">
      <c r="B259" s="4"/>
      <c r="E259" s="13"/>
      <c r="F259" s="4"/>
    </row>
    <row r="260" spans="2:6" x14ac:dyDescent="0.2">
      <c r="B260" s="4"/>
      <c r="E260" s="13"/>
      <c r="F260" s="4"/>
    </row>
    <row r="261" spans="2:6" x14ac:dyDescent="0.2">
      <c r="B261" s="4"/>
      <c r="E261" s="13"/>
      <c r="F261" s="4"/>
    </row>
    <row r="262" spans="2:6" x14ac:dyDescent="0.2">
      <c r="B262" s="4"/>
      <c r="E262" s="13"/>
      <c r="F262" s="4"/>
    </row>
    <row r="263" spans="2:6" x14ac:dyDescent="0.2">
      <c r="B263" s="4"/>
      <c r="E263" s="13"/>
      <c r="F263" s="4"/>
    </row>
    <row r="264" spans="2:6" x14ac:dyDescent="0.2">
      <c r="B264" s="4"/>
      <c r="E264" s="13"/>
      <c r="F264" s="4"/>
    </row>
    <row r="265" spans="2:6" x14ac:dyDescent="0.2">
      <c r="B265" s="4"/>
      <c r="E265" s="13"/>
      <c r="F265" s="4"/>
    </row>
    <row r="266" spans="2:6" x14ac:dyDescent="0.2">
      <c r="B266" s="4"/>
      <c r="E266" s="13"/>
      <c r="F266" s="4"/>
    </row>
    <row r="267" spans="2:6" x14ac:dyDescent="0.2">
      <c r="B267" s="4"/>
      <c r="E267" s="13"/>
      <c r="F267" s="4"/>
    </row>
    <row r="268" spans="2:6" x14ac:dyDescent="0.2">
      <c r="B268" s="4"/>
      <c r="E268" s="13"/>
      <c r="F268" s="4"/>
    </row>
    <row r="269" spans="2:6" x14ac:dyDescent="0.2">
      <c r="B269" s="4"/>
      <c r="E269" s="13"/>
      <c r="F269" s="4"/>
    </row>
    <row r="270" spans="2:6" x14ac:dyDescent="0.2">
      <c r="B270" s="4"/>
      <c r="E270" s="13"/>
      <c r="F270" s="4"/>
    </row>
    <row r="271" spans="2:6" x14ac:dyDescent="0.2">
      <c r="B271" s="4"/>
      <c r="E271" s="13"/>
      <c r="F271" s="4"/>
    </row>
    <row r="272" spans="2:6" x14ac:dyDescent="0.2">
      <c r="B272" s="4"/>
      <c r="E272" s="13"/>
      <c r="F272" s="4"/>
    </row>
    <row r="273" spans="2:6" x14ac:dyDescent="0.2">
      <c r="B273" s="4"/>
      <c r="E273" s="13"/>
      <c r="F273" s="4"/>
    </row>
    <row r="274" spans="2:6" x14ac:dyDescent="0.2">
      <c r="B274" s="4"/>
      <c r="E274" s="13"/>
      <c r="F274" s="4"/>
    </row>
    <row r="275" spans="2:6" x14ac:dyDescent="0.2">
      <c r="B275" s="4"/>
      <c r="E275" s="13"/>
      <c r="F275" s="4"/>
    </row>
    <row r="276" spans="2:6" x14ac:dyDescent="0.2">
      <c r="B276" s="4"/>
      <c r="E276" s="13"/>
      <c r="F276" s="4"/>
    </row>
    <row r="277" spans="2:6" x14ac:dyDescent="0.2">
      <c r="B277" s="4"/>
      <c r="E277" s="13"/>
      <c r="F277" s="4"/>
    </row>
    <row r="278" spans="2:6" x14ac:dyDescent="0.2">
      <c r="B278" s="4"/>
      <c r="E278" s="13"/>
      <c r="F278" s="4"/>
    </row>
    <row r="279" spans="2:6" x14ac:dyDescent="0.2">
      <c r="B279" s="4"/>
      <c r="E279" s="13"/>
      <c r="F279" s="4"/>
    </row>
    <row r="280" spans="2:6" x14ac:dyDescent="0.2">
      <c r="B280" s="4"/>
      <c r="E280" s="13"/>
      <c r="F280" s="4"/>
    </row>
    <row r="281" spans="2:6" x14ac:dyDescent="0.2">
      <c r="B281" s="4"/>
      <c r="E281" s="13"/>
      <c r="F281" s="4"/>
    </row>
    <row r="282" spans="2:6" x14ac:dyDescent="0.2">
      <c r="B282" s="4"/>
      <c r="E282" s="13"/>
      <c r="F282" s="4"/>
    </row>
    <row r="283" spans="2:6" x14ac:dyDescent="0.2">
      <c r="B283" s="4"/>
      <c r="E283" s="13"/>
      <c r="F283" s="4"/>
    </row>
    <row r="284" spans="2:6" x14ac:dyDescent="0.2">
      <c r="B284" s="4"/>
      <c r="E284" s="13"/>
      <c r="F284" s="4"/>
    </row>
    <row r="285" spans="2:6" x14ac:dyDescent="0.2">
      <c r="B285" s="4"/>
      <c r="E285" s="13"/>
      <c r="F285" s="4"/>
    </row>
    <row r="286" spans="2:6" x14ac:dyDescent="0.2">
      <c r="B286" s="4"/>
      <c r="E286" s="13"/>
      <c r="F286" s="4"/>
    </row>
    <row r="287" spans="2:6" x14ac:dyDescent="0.2">
      <c r="B287" s="4"/>
      <c r="E287" s="13"/>
      <c r="F287" s="4"/>
    </row>
    <row r="288" spans="2:6" x14ac:dyDescent="0.2">
      <c r="B288" s="4"/>
      <c r="E288" s="13"/>
      <c r="F288" s="4"/>
    </row>
    <row r="289" spans="2:6" x14ac:dyDescent="0.2">
      <c r="B289" s="4"/>
      <c r="E289" s="13"/>
      <c r="F289" s="4"/>
    </row>
    <row r="290" spans="2:6" x14ac:dyDescent="0.2">
      <c r="B290" s="4"/>
      <c r="E290" s="13"/>
      <c r="F290" s="4"/>
    </row>
    <row r="291" spans="2:6" x14ac:dyDescent="0.2">
      <c r="B291" s="4"/>
      <c r="E291" s="13"/>
      <c r="F291" s="4"/>
    </row>
    <row r="292" spans="2:6" x14ac:dyDescent="0.2">
      <c r="B292" s="4"/>
      <c r="E292" s="13"/>
      <c r="F292" s="4"/>
    </row>
    <row r="293" spans="2:6" x14ac:dyDescent="0.2">
      <c r="B293" s="4"/>
      <c r="E293" s="13"/>
      <c r="F293" s="4"/>
    </row>
    <row r="294" spans="2:6" x14ac:dyDescent="0.2">
      <c r="B294" s="4"/>
      <c r="E294" s="13"/>
      <c r="F294" s="4"/>
    </row>
    <row r="295" spans="2:6" x14ac:dyDescent="0.2">
      <c r="B295" s="4"/>
      <c r="E295" s="13"/>
      <c r="F295" s="4"/>
    </row>
    <row r="296" spans="2:6" x14ac:dyDescent="0.2">
      <c r="B296" s="4"/>
      <c r="E296" s="13"/>
      <c r="F296" s="4"/>
    </row>
    <row r="297" spans="2:6" x14ac:dyDescent="0.2">
      <c r="B297" s="4"/>
      <c r="E297" s="13"/>
      <c r="F297" s="4"/>
    </row>
    <row r="298" spans="2:6" x14ac:dyDescent="0.2">
      <c r="B298" s="4"/>
      <c r="E298" s="13"/>
      <c r="F298" s="4"/>
    </row>
    <row r="299" spans="2:6" x14ac:dyDescent="0.2">
      <c r="B299" s="4"/>
      <c r="E299" s="13"/>
      <c r="F299" s="4"/>
    </row>
    <row r="300" spans="2:6" x14ac:dyDescent="0.2">
      <c r="B300" s="4"/>
      <c r="E300" s="13"/>
      <c r="F300" s="4"/>
    </row>
    <row r="301" spans="2:6" x14ac:dyDescent="0.2">
      <c r="B301" s="4"/>
      <c r="E301" s="13"/>
      <c r="F301" s="4"/>
    </row>
    <row r="302" spans="2:6" x14ac:dyDescent="0.2">
      <c r="B302" s="4"/>
      <c r="E302" s="13"/>
      <c r="F302" s="4"/>
    </row>
    <row r="303" spans="2:6" x14ac:dyDescent="0.2">
      <c r="B303" s="4"/>
      <c r="E303" s="13"/>
      <c r="F303" s="4"/>
    </row>
    <row r="304" spans="2:6" x14ac:dyDescent="0.2">
      <c r="B304" s="4"/>
      <c r="E304" s="13"/>
      <c r="F304" s="4"/>
    </row>
    <row r="305" spans="2:6" x14ac:dyDescent="0.2">
      <c r="B305" s="4"/>
      <c r="E305" s="13"/>
      <c r="F305" s="4"/>
    </row>
    <row r="306" spans="2:6" x14ac:dyDescent="0.2">
      <c r="B306" s="4"/>
      <c r="E306" s="13"/>
      <c r="F306" s="4"/>
    </row>
    <row r="307" spans="2:6" x14ac:dyDescent="0.2">
      <c r="B307" s="4"/>
      <c r="E307" s="13"/>
      <c r="F307" s="4"/>
    </row>
    <row r="308" spans="2:6" x14ac:dyDescent="0.2">
      <c r="B308" s="4"/>
      <c r="E308" s="13"/>
      <c r="F308" s="4"/>
    </row>
    <row r="309" spans="2:6" x14ac:dyDescent="0.2">
      <c r="B309" s="4"/>
      <c r="E309" s="13"/>
      <c r="F309" s="4"/>
    </row>
    <row r="310" spans="2:6" x14ac:dyDescent="0.2">
      <c r="B310" s="4"/>
      <c r="E310" s="13"/>
      <c r="F310" s="4"/>
    </row>
    <row r="311" spans="2:6" x14ac:dyDescent="0.2">
      <c r="B311" s="4"/>
      <c r="E311" s="13"/>
      <c r="F311" s="4"/>
    </row>
    <row r="312" spans="2:6" x14ac:dyDescent="0.2">
      <c r="B312" s="4"/>
      <c r="E312" s="13"/>
      <c r="F312" s="4"/>
    </row>
    <row r="313" spans="2:6" x14ac:dyDescent="0.2">
      <c r="B313" s="4"/>
      <c r="E313" s="13"/>
      <c r="F313" s="4"/>
    </row>
    <row r="314" spans="2:6" x14ac:dyDescent="0.2">
      <c r="B314" s="4"/>
      <c r="E314" s="13"/>
      <c r="F314" s="4"/>
    </row>
    <row r="315" spans="2:6" x14ac:dyDescent="0.2">
      <c r="B315" s="4"/>
      <c r="E315" s="13"/>
      <c r="F315" s="4"/>
    </row>
    <row r="316" spans="2:6" x14ac:dyDescent="0.2">
      <c r="B316" s="4"/>
      <c r="E316" s="13"/>
      <c r="F316" s="4"/>
    </row>
    <row r="317" spans="2:6" x14ac:dyDescent="0.2">
      <c r="B317" s="4"/>
      <c r="E317" s="13"/>
      <c r="F317" s="4"/>
    </row>
    <row r="318" spans="2:6" x14ac:dyDescent="0.2">
      <c r="B318" s="4"/>
      <c r="E318" s="13"/>
      <c r="F318" s="4"/>
    </row>
    <row r="319" spans="2:6" x14ac:dyDescent="0.2">
      <c r="B319" s="4"/>
      <c r="E319" s="13"/>
      <c r="F319" s="4"/>
    </row>
    <row r="320" spans="2:6" x14ac:dyDescent="0.2">
      <c r="B320" s="4"/>
      <c r="E320" s="13"/>
      <c r="F320" s="4"/>
    </row>
    <row r="321" spans="2:6" x14ac:dyDescent="0.2">
      <c r="B321" s="4"/>
      <c r="E321" s="13"/>
      <c r="F321" s="4"/>
    </row>
    <row r="322" spans="2:6" x14ac:dyDescent="0.2">
      <c r="B322" s="4"/>
      <c r="E322" s="13"/>
      <c r="F322" s="4"/>
    </row>
    <row r="323" spans="2:6" x14ac:dyDescent="0.2">
      <c r="B323" s="4"/>
      <c r="E323" s="13"/>
      <c r="F323" s="4"/>
    </row>
    <row r="324" spans="2:6" x14ac:dyDescent="0.2">
      <c r="B324" s="4"/>
      <c r="E324" s="13"/>
      <c r="F324" s="4"/>
    </row>
    <row r="325" spans="2:6" x14ac:dyDescent="0.2">
      <c r="B325" s="4"/>
      <c r="E325" s="13"/>
      <c r="F325" s="4"/>
    </row>
    <row r="326" spans="2:6" x14ac:dyDescent="0.2">
      <c r="B326" s="4"/>
      <c r="E326" s="13"/>
      <c r="F326" s="4"/>
    </row>
    <row r="327" spans="2:6" x14ac:dyDescent="0.2">
      <c r="B327" s="4"/>
      <c r="E327" s="13"/>
      <c r="F327" s="4"/>
    </row>
    <row r="328" spans="2:6" x14ac:dyDescent="0.2">
      <c r="B328" s="4"/>
      <c r="E328" s="13"/>
      <c r="F328" s="4"/>
    </row>
    <row r="329" spans="2:6" x14ac:dyDescent="0.2">
      <c r="B329" s="4"/>
      <c r="E329" s="13"/>
      <c r="F329" s="4"/>
    </row>
    <row r="330" spans="2:6" x14ac:dyDescent="0.2">
      <c r="B330" s="4"/>
      <c r="E330" s="13"/>
      <c r="F330" s="4"/>
    </row>
    <row r="331" spans="2:6" x14ac:dyDescent="0.2">
      <c r="B331" s="4"/>
      <c r="E331" s="13"/>
      <c r="F331" s="4"/>
    </row>
    <row r="332" spans="2:6" x14ac:dyDescent="0.2">
      <c r="B332" s="4"/>
      <c r="E332" s="13"/>
      <c r="F332" s="4"/>
    </row>
    <row r="333" spans="2:6" x14ac:dyDescent="0.2">
      <c r="B333" s="4"/>
      <c r="E333" s="13"/>
      <c r="F333" s="4"/>
    </row>
    <row r="334" spans="2:6" x14ac:dyDescent="0.2">
      <c r="B334" s="4"/>
      <c r="E334" s="13"/>
      <c r="F334" s="4"/>
    </row>
    <row r="335" spans="2:6" x14ac:dyDescent="0.2">
      <c r="B335" s="4"/>
      <c r="E335" s="13"/>
      <c r="F335" s="4"/>
    </row>
    <row r="336" spans="2:6" x14ac:dyDescent="0.2">
      <c r="B336" s="4"/>
      <c r="E336" s="13"/>
      <c r="F336" s="4"/>
    </row>
    <row r="337" spans="2:6" x14ac:dyDescent="0.2">
      <c r="B337" s="4"/>
      <c r="E337" s="13"/>
      <c r="F337" s="4"/>
    </row>
    <row r="338" spans="2:6" x14ac:dyDescent="0.2">
      <c r="B338" s="4"/>
      <c r="E338" s="13"/>
      <c r="F338" s="4"/>
    </row>
    <row r="339" spans="2:6" x14ac:dyDescent="0.2">
      <c r="B339" s="4"/>
      <c r="E339" s="13"/>
      <c r="F339" s="4"/>
    </row>
    <row r="340" spans="2:6" x14ac:dyDescent="0.2">
      <c r="B340" s="4"/>
      <c r="E340" s="13"/>
      <c r="F340" s="4"/>
    </row>
    <row r="341" spans="2:6" x14ac:dyDescent="0.2">
      <c r="B341" s="4"/>
      <c r="E341" s="13"/>
      <c r="F341" s="4"/>
    </row>
    <row r="342" spans="2:6" x14ac:dyDescent="0.2">
      <c r="B342" s="4"/>
      <c r="E342" s="13"/>
      <c r="F342" s="4"/>
    </row>
    <row r="343" spans="2:6" x14ac:dyDescent="0.2">
      <c r="B343" s="4"/>
      <c r="E343" s="13"/>
      <c r="F343" s="4"/>
    </row>
    <row r="344" spans="2:6" x14ac:dyDescent="0.2">
      <c r="B344" s="4"/>
      <c r="E344" s="13"/>
      <c r="F344" s="4"/>
    </row>
    <row r="345" spans="2:6" x14ac:dyDescent="0.2">
      <c r="B345" s="4"/>
      <c r="E345" s="13"/>
      <c r="F345" s="4"/>
    </row>
    <row r="346" spans="2:6" x14ac:dyDescent="0.2">
      <c r="B346" s="4"/>
      <c r="E346" s="13"/>
      <c r="F346" s="4"/>
    </row>
    <row r="347" spans="2:6" x14ac:dyDescent="0.2">
      <c r="B347" s="4"/>
      <c r="E347" s="13"/>
      <c r="F347" s="4"/>
    </row>
    <row r="348" spans="2:6" x14ac:dyDescent="0.2">
      <c r="B348" s="4"/>
      <c r="E348" s="13"/>
      <c r="F348" s="4"/>
    </row>
    <row r="349" spans="2:6" x14ac:dyDescent="0.2">
      <c r="B349" s="4"/>
      <c r="E349" s="13"/>
      <c r="F349" s="4"/>
    </row>
    <row r="350" spans="2:6" x14ac:dyDescent="0.2">
      <c r="B350" s="4"/>
      <c r="E350" s="13"/>
      <c r="F350" s="4"/>
    </row>
    <row r="351" spans="2:6" x14ac:dyDescent="0.2">
      <c r="B351" s="4"/>
      <c r="E351" s="13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7" type="noConversion"/>
  <hyperlinks>
    <hyperlink ref="P11" r:id="rId1" display="http://www.konkoly.hu/cgi-bin/IBVS?830" xr:uid="{00000000-0004-0000-0100-000000000000}"/>
    <hyperlink ref="P12" r:id="rId2" display="http://www.konkoly.hu/cgi-bin/IBVS?445" xr:uid="{00000000-0004-0000-0100-000001000000}"/>
    <hyperlink ref="P100" r:id="rId3" display="http://www.bav-astro.de/sfs/BAVM_link.php?BAVMnr=102" xr:uid="{00000000-0004-0000-0100-000002000000}"/>
    <hyperlink ref="P192" r:id="rId4" display="http://vsolj.cetus-net.org/no47.pdf" xr:uid="{00000000-0004-0000-0100-000003000000}"/>
    <hyperlink ref="P103" r:id="rId5" display="http://www.bav-astro.de/sfs/BAVM_link.php?BAVMnr=152" xr:uid="{00000000-0004-0000-0100-000004000000}"/>
    <hyperlink ref="P194" r:id="rId6" display="http://vsolj.cetus-net.org/no38.pdf" xr:uid="{00000000-0004-0000-0100-000005000000}"/>
    <hyperlink ref="P195" r:id="rId7" display="http://www.konkoly.hu/cgi-bin/IBVS?5224" xr:uid="{00000000-0004-0000-0100-000006000000}"/>
    <hyperlink ref="P104" r:id="rId8" display="http://www.bav-astro.de/sfs/BAVM_link.php?BAVMnr=152" xr:uid="{00000000-0004-0000-0100-000007000000}"/>
    <hyperlink ref="P105" r:id="rId9" display="http://www.konkoly.hu/cgi-bin/IBVS?5224" xr:uid="{00000000-0004-0000-0100-000008000000}"/>
    <hyperlink ref="P106" r:id="rId10" display="http://www.bav-astro.de/sfs/BAVM_link.php?BAVMnr=158" xr:uid="{00000000-0004-0000-0100-000009000000}"/>
    <hyperlink ref="P204" r:id="rId11" display="http://vsolj.cetus-net.org/no42.pdf" xr:uid="{00000000-0004-0000-0100-00000A000000}"/>
    <hyperlink ref="P205" r:id="rId12" display="http://vsolj.cetus-net.org/no42.pdf" xr:uid="{00000000-0004-0000-0100-00000B000000}"/>
    <hyperlink ref="P206" r:id="rId13" display="http://vsolj.cetus-net.org/no42.pdf" xr:uid="{00000000-0004-0000-0100-00000C000000}"/>
    <hyperlink ref="P107" r:id="rId14" display="http://www.konkoly.hu/cgi-bin/IBVS?5843" xr:uid="{00000000-0004-0000-0100-00000D000000}"/>
    <hyperlink ref="P108" r:id="rId15" display="http://www.konkoly.hu/cgi-bin/IBVS?5843" xr:uid="{00000000-0004-0000-0100-00000E000000}"/>
    <hyperlink ref="P109" r:id="rId16" display="http://www.konkoly.hu/cgi-bin/IBVS?5843" xr:uid="{00000000-0004-0000-0100-00000F000000}"/>
    <hyperlink ref="P110" r:id="rId17" display="http://www.konkoly.hu/cgi-bin/IBVS?5741" xr:uid="{00000000-0004-0000-0100-000010000000}"/>
    <hyperlink ref="P111" r:id="rId18" display="http://www.konkoly.hu/cgi-bin/IBVS?5672" xr:uid="{00000000-0004-0000-0100-000011000000}"/>
    <hyperlink ref="P209" r:id="rId19" display="http://vsolj.cetus-net.org/no44.pdf" xr:uid="{00000000-0004-0000-0100-000012000000}"/>
    <hyperlink ref="P210" r:id="rId20" display="http://vsolj.cetus-net.org/no45.pdf" xr:uid="{00000000-0004-0000-0100-000013000000}"/>
    <hyperlink ref="P212" r:id="rId21" display="http://vsolj.cetus-net.org/no45.pdf" xr:uid="{00000000-0004-0000-0100-000014000000}"/>
    <hyperlink ref="P112" r:id="rId22" display="http://www.aavso.org/sites/default/files/jaavso/v36n2/186.pdf" xr:uid="{00000000-0004-0000-0100-000015000000}"/>
    <hyperlink ref="P113" r:id="rId23" display="http://www.aavso.org/sites/default/files/jaavso/v36n2/186.pdf" xr:uid="{00000000-0004-0000-0100-000016000000}"/>
    <hyperlink ref="P114" r:id="rId24" display="http://www.aavso.org/sites/default/files/jaavso/v36n2/186.pdf" xr:uid="{00000000-0004-0000-0100-000017000000}"/>
    <hyperlink ref="P115" r:id="rId25" display="http://www.aavso.org/sites/default/files/jaavso/v37n1/44.pdf" xr:uid="{00000000-0004-0000-0100-000018000000}"/>
    <hyperlink ref="P116" r:id="rId26" display="http://www.konkoly.hu/cgi-bin/IBVS?5871" xr:uid="{00000000-0004-0000-0100-000019000000}"/>
    <hyperlink ref="P117" r:id="rId27" display="http://www.bav-astro.de/sfs/BAVM_link.php?BAVMnr=214" xr:uid="{00000000-0004-0000-0100-00001A000000}"/>
    <hyperlink ref="P118" r:id="rId28" display="http://www.aavso.org/sites/default/files/jaavso/v37n1/44.pdf" xr:uid="{00000000-0004-0000-0100-00001B000000}"/>
    <hyperlink ref="P217" r:id="rId29" display="http://vsolj.cetus-net.org/vsoljno51.pdf" xr:uid="{00000000-0004-0000-0100-00001C000000}"/>
    <hyperlink ref="P124" r:id="rId30" display="http://www.konkoly.hu/cgi-bin/IBVS?5992" xr:uid="{00000000-0004-0000-0100-00001D000000}"/>
    <hyperlink ref="P218" r:id="rId31" display="http://www.bav-astro.de/sfs/BAVM_link.php?BAVMnr=225" xr:uid="{00000000-0004-0000-0100-00001E000000}"/>
    <hyperlink ref="P219" r:id="rId32" display="http://vsolj.cetus-net.org/vsoljno55.pdf" xr:uid="{00000000-0004-0000-0100-00001F000000}"/>
    <hyperlink ref="P127" r:id="rId33" display="http://www.bav-astro.de/sfs/BAVM_link.php?BAVMnr=228" xr:uid="{00000000-0004-0000-0100-000020000000}"/>
    <hyperlink ref="P220" r:id="rId34" display="http://vsolj.cetus-net.org/vsoljno59.pdf" xr:uid="{00000000-0004-0000-0100-000021000000}"/>
    <hyperlink ref="P130" r:id="rId35" display="http://www.bav-astro.de/sfs/BAVM_link.php?BAVMnr=238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2025-01-05T07:10:36Z</dcterms:modified>
</cp:coreProperties>
</file>