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675052-08BA-4E04-B389-7894BB71A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Graphs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G26" i="2" l="1"/>
  <c r="E58" i="2"/>
  <c r="F58" i="2" s="1"/>
  <c r="G58" i="2" s="1"/>
  <c r="K58" i="2" s="1"/>
  <c r="Q58" i="2"/>
  <c r="E59" i="2"/>
  <c r="F59" i="2"/>
  <c r="G59" i="2" s="1"/>
  <c r="K59" i="2" s="1"/>
  <c r="Q59" i="2"/>
  <c r="F14" i="2"/>
  <c r="E57" i="2"/>
  <c r="F57" i="2" s="1"/>
  <c r="G57" i="2" s="1"/>
  <c r="K57" i="2" s="1"/>
  <c r="Q57" i="2"/>
  <c r="E53" i="2"/>
  <c r="F53" i="2" s="1"/>
  <c r="G53" i="2" s="1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 s="1"/>
  <c r="G56" i="2" s="1"/>
  <c r="K56" i="2" s="1"/>
  <c r="Q56" i="2"/>
  <c r="E44" i="2"/>
  <c r="F44" i="2" s="1"/>
  <c r="G44" i="2" s="1"/>
  <c r="K44" i="2" s="1"/>
  <c r="Q44" i="2"/>
  <c r="E45" i="2"/>
  <c r="F45" i="2" s="1"/>
  <c r="G45" i="2" s="1"/>
  <c r="K45" i="2" s="1"/>
  <c r="Q45" i="2"/>
  <c r="E47" i="2"/>
  <c r="F47" i="2" s="1"/>
  <c r="G47" i="2" s="1"/>
  <c r="K47" i="2" s="1"/>
  <c r="Q47" i="2"/>
  <c r="E32" i="2"/>
  <c r="F32" i="2" s="1"/>
  <c r="G32" i="2" s="1"/>
  <c r="K32" i="2" s="1"/>
  <c r="Q32" i="2"/>
  <c r="E35" i="2"/>
  <c r="F35" i="2" s="1"/>
  <c r="G35" i="2" s="1"/>
  <c r="K35" i="2" s="1"/>
  <c r="Q35" i="2"/>
  <c r="E38" i="2"/>
  <c r="F38" i="2" s="1"/>
  <c r="G38" i="2" s="1"/>
  <c r="K38" i="2" s="1"/>
  <c r="Q38" i="2"/>
  <c r="E43" i="2"/>
  <c r="F43" i="2" s="1"/>
  <c r="G43" i="2" s="1"/>
  <c r="K43" i="2" s="1"/>
  <c r="Q43" i="2"/>
  <c r="E50" i="2"/>
  <c r="F50" i="2"/>
  <c r="G50" i="2" s="1"/>
  <c r="K50" i="2" s="1"/>
  <c r="Q50" i="2"/>
  <c r="E41" i="2"/>
  <c r="F41" i="2" s="1"/>
  <c r="G41" i="2" s="1"/>
  <c r="K41" i="2" s="1"/>
  <c r="Q41" i="2"/>
  <c r="E40" i="2"/>
  <c r="F40" i="2" s="1"/>
  <c r="G40" i="2" s="1"/>
  <c r="K40" i="2" s="1"/>
  <c r="Q40" i="2"/>
  <c r="E39" i="2"/>
  <c r="F39" i="2" s="1"/>
  <c r="G39" i="2" s="1"/>
  <c r="K39" i="2" s="1"/>
  <c r="Q39" i="2"/>
  <c r="E31" i="2"/>
  <c r="F31" i="2" s="1"/>
  <c r="G31" i="2" s="1"/>
  <c r="K31" i="2" s="1"/>
  <c r="E37" i="2"/>
  <c r="F37" i="2" s="1"/>
  <c r="G37" i="2" s="1"/>
  <c r="K37" i="2" s="1"/>
  <c r="E22" i="2"/>
  <c r="F22" i="2" s="1"/>
  <c r="G22" i="2" s="1"/>
  <c r="K22" i="2" s="1"/>
  <c r="E23" i="2"/>
  <c r="F23" i="2" s="1"/>
  <c r="G23" i="2" s="1"/>
  <c r="K23" i="2" s="1"/>
  <c r="E24" i="2"/>
  <c r="F24" i="2" s="1"/>
  <c r="G24" i="2" s="1"/>
  <c r="K24" i="2" s="1"/>
  <c r="E25" i="2"/>
  <c r="F25" i="2" s="1"/>
  <c r="G25" i="2" s="1"/>
  <c r="K25" i="2" s="1"/>
  <c r="E27" i="2"/>
  <c r="F27" i="2" s="1"/>
  <c r="G27" i="2" s="1"/>
  <c r="K27" i="2" s="1"/>
  <c r="E28" i="2"/>
  <c r="F28" i="2" s="1"/>
  <c r="G28" i="2" s="1"/>
  <c r="J28" i="2" s="1"/>
  <c r="E29" i="2"/>
  <c r="F29" i="2" s="1"/>
  <c r="G29" i="2" s="1"/>
  <c r="K29" i="2" s="1"/>
  <c r="E33" i="2"/>
  <c r="F33" i="2"/>
  <c r="G33" i="2" s="1"/>
  <c r="K33" i="2" s="1"/>
  <c r="E34" i="2"/>
  <c r="F34" i="2" s="1"/>
  <c r="G34" i="2" s="1"/>
  <c r="K34" i="2" s="1"/>
  <c r="E36" i="2"/>
  <c r="F36" i="2" s="1"/>
  <c r="G36" i="2" s="1"/>
  <c r="K36" i="2" s="1"/>
  <c r="E42" i="2"/>
  <c r="F42" i="2"/>
  <c r="G42" i="2" s="1"/>
  <c r="K42" i="2" s="1"/>
  <c r="E46" i="2"/>
  <c r="F46" i="2" s="1"/>
  <c r="G46" i="2" s="1"/>
  <c r="K46" i="2" s="1"/>
  <c r="E48" i="2"/>
  <c r="F48" i="2" s="1"/>
  <c r="G48" i="2" s="1"/>
  <c r="K48" i="2" s="1"/>
  <c r="E49" i="2"/>
  <c r="F49" i="2" s="1"/>
  <c r="G49" i="2" s="1"/>
  <c r="K49" i="2" s="1"/>
  <c r="E51" i="2"/>
  <c r="F51" i="2" s="1"/>
  <c r="G51" i="2" s="1"/>
  <c r="K51" i="2" s="1"/>
  <c r="E52" i="2"/>
  <c r="F52" i="2" s="1"/>
  <c r="G52" i="2" s="1"/>
  <c r="K52" i="2" s="1"/>
  <c r="E26" i="2"/>
  <c r="F26" i="2" s="1"/>
  <c r="K26" i="2" s="1"/>
  <c r="E30" i="2"/>
  <c r="F30" i="2" s="1"/>
  <c r="U30" i="2" s="1"/>
  <c r="Q31" i="2"/>
  <c r="Q37" i="2"/>
  <c r="Q52" i="2"/>
  <c r="Q51" i="2"/>
  <c r="Q36" i="2"/>
  <c r="Q49" i="2"/>
  <c r="Q48" i="2"/>
  <c r="Q46" i="2"/>
  <c r="C9" i="2"/>
  <c r="D9" i="2"/>
  <c r="E21" i="2"/>
  <c r="F21" i="2" s="1"/>
  <c r="G21" i="2" s="1"/>
  <c r="I21" i="2" s="1"/>
  <c r="C17" i="2"/>
  <c r="Q21" i="2"/>
  <c r="Q22" i="2"/>
  <c r="Q23" i="2"/>
  <c r="Q24" i="2"/>
  <c r="Q25" i="2"/>
  <c r="Q26" i="2"/>
  <c r="Q27" i="2"/>
  <c r="Q28" i="2"/>
  <c r="Q29" i="2"/>
  <c r="Q30" i="2"/>
  <c r="Q33" i="2"/>
  <c r="Q34" i="2"/>
  <c r="Q42" i="2"/>
  <c r="E33" i="1"/>
  <c r="F33" i="1"/>
  <c r="G33" i="1"/>
  <c r="K33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7" i="1"/>
  <c r="F27" i="1"/>
  <c r="G27" i="1"/>
  <c r="K27" i="1"/>
  <c r="E28" i="1"/>
  <c r="F28" i="1"/>
  <c r="G28" i="1"/>
  <c r="J28" i="1"/>
  <c r="E29" i="1"/>
  <c r="F29" i="1"/>
  <c r="G29" i="1"/>
  <c r="K29" i="1"/>
  <c r="E31" i="1"/>
  <c r="F31" i="1"/>
  <c r="G31" i="1"/>
  <c r="K31" i="1"/>
  <c r="E32" i="1"/>
  <c r="F32" i="1"/>
  <c r="G32" i="1"/>
  <c r="K32" i="1"/>
  <c r="E26" i="1"/>
  <c r="F26" i="1"/>
  <c r="U26" i="1"/>
  <c r="E30" i="1"/>
  <c r="F30" i="1"/>
  <c r="U30" i="1"/>
  <c r="D9" i="1"/>
  <c r="C9" i="1"/>
  <c r="Q33" i="1"/>
  <c r="Q29" i="1"/>
  <c r="Q32" i="1"/>
  <c r="Q30" i="1"/>
  <c r="Q28" i="1"/>
  <c r="Q31" i="1"/>
  <c r="Q27" i="1"/>
  <c r="Q26" i="1"/>
  <c r="Q25" i="1"/>
  <c r="Q22" i="1"/>
  <c r="Q24" i="1"/>
  <c r="Q23" i="1"/>
  <c r="F16" i="1"/>
  <c r="C17" i="1"/>
  <c r="Q21" i="1"/>
  <c r="C11" i="1"/>
  <c r="C11" i="2"/>
  <c r="C12" i="1"/>
  <c r="C12" i="2"/>
  <c r="O59" i="2" l="1"/>
  <c r="O58" i="2"/>
  <c r="F15" i="2"/>
  <c r="O57" i="2"/>
  <c r="O55" i="2"/>
  <c r="O54" i="2"/>
  <c r="O53" i="2"/>
  <c r="O56" i="2"/>
  <c r="O26" i="1"/>
  <c r="C15" i="1"/>
  <c r="O23" i="1"/>
  <c r="O28" i="1"/>
  <c r="O29" i="1"/>
  <c r="O21" i="1"/>
  <c r="O27" i="1"/>
  <c r="O33" i="1"/>
  <c r="O22" i="1"/>
  <c r="O30" i="1"/>
  <c r="O25" i="1"/>
  <c r="O24" i="1"/>
  <c r="O31" i="1"/>
  <c r="O32" i="1"/>
  <c r="O28" i="2"/>
  <c r="O26" i="2"/>
  <c r="O34" i="2"/>
  <c r="O29" i="2"/>
  <c r="O36" i="2"/>
  <c r="O44" i="2"/>
  <c r="O45" i="2"/>
  <c r="O23" i="2"/>
  <c r="O30" i="2"/>
  <c r="O35" i="2"/>
  <c r="O49" i="2"/>
  <c r="O47" i="2"/>
  <c r="O46" i="2"/>
  <c r="O31" i="2"/>
  <c r="O42" i="2"/>
  <c r="O48" i="2"/>
  <c r="O43" i="2"/>
  <c r="O27" i="2"/>
  <c r="O32" i="2"/>
  <c r="O52" i="2"/>
  <c r="O39" i="2"/>
  <c r="C15" i="2"/>
  <c r="O38" i="2"/>
  <c r="O51" i="2"/>
  <c r="O37" i="2"/>
  <c r="O25" i="2"/>
  <c r="O40" i="2"/>
  <c r="O33" i="2"/>
  <c r="O50" i="2"/>
  <c r="O41" i="2"/>
  <c r="O24" i="2"/>
  <c r="O21" i="2"/>
  <c r="O22" i="2"/>
  <c r="C16" i="1"/>
  <c r="D18" i="1" s="1"/>
  <c r="C16" i="2"/>
  <c r="D18" i="2" s="1"/>
  <c r="F17" i="1"/>
  <c r="F16" i="2" l="1"/>
  <c r="F18" i="2" s="1"/>
  <c r="F18" i="1"/>
  <c r="F19" i="1" s="1"/>
  <c r="C18" i="2"/>
  <c r="C18" i="1"/>
  <c r="F17" i="2" l="1"/>
</calcChain>
</file>

<file path=xl/sharedStrings.xml><?xml version="1.0" encoding="utf-8"?>
<sst xmlns="http://schemas.openxmlformats.org/spreadsheetml/2006/main" count="223" uniqueCount="108">
  <si>
    <t>IBVS 6244</t>
  </si>
  <si>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</si>
  <si>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</si>
  <si>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</si>
  <si>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</si>
  <si>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</si>
  <si>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</si>
  <si>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</si>
  <si>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</si>
  <si>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</si>
  <si>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</si>
  <si>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</si>
  <si>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</si>
  <si>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</si>
  <si>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</si>
  <si>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</si>
  <si>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</si>
  <si>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</si>
  <si>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</si>
  <si>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</si>
  <si>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</si>
  <si>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</si>
  <si>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</si>
  <si>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</si>
  <si>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</si>
  <si>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</si>
  <si>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</si>
  <si>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</si>
  <si>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</si>
  <si>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</si>
  <si>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</si>
  <si>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</si>
  <si>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</si>
  <si>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</si>
  <si>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</si>
  <si>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</si>
  <si>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</si>
  <si>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</si>
  <si>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</si>
  <si>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</si>
  <si>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</si>
  <si>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EA</t>
  </si>
  <si>
    <t>LMi</t>
  </si>
  <si>
    <t>IBVS 6018</t>
  </si>
  <si>
    <t>AG LMi / GSC 2515-0839</t>
  </si>
  <si>
    <t>IBVS 5992</t>
  </si>
  <si>
    <t>I</t>
  </si>
  <si>
    <t>IBVS 6029</t>
  </si>
  <si>
    <t>IBVS 5060</t>
  </si>
  <si>
    <t>BAD?</t>
  </si>
  <si>
    <t>IBVS 6092</t>
  </si>
  <si>
    <t>IBVS 6157</t>
  </si>
  <si>
    <t>IBVS 6195</t>
  </si>
  <si>
    <t>IBVS 6196</t>
  </si>
  <si>
    <t>OEJV 0179</t>
  </si>
  <si>
    <t>II</t>
  </si>
  <si>
    <t>pg</t>
  </si>
  <si>
    <t>vis</t>
  </si>
  <si>
    <t>PE</t>
  </si>
  <si>
    <t>CCD</t>
  </si>
  <si>
    <t>RHN 2018</t>
  </si>
  <si>
    <t>Invert phases</t>
  </si>
  <si>
    <t>NOW CORRECT (by light curve)</t>
  </si>
  <si>
    <t>VSB-64</t>
  </si>
  <si>
    <t>Rc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</si>
  <si>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</si>
  <si>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</si>
  <si>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</si>
  <si>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</si>
  <si>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</si>
  <si>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</si>
  <si>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</si>
  <si>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</si>
  <si>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</si>
  <si>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</si>
  <si>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</si>
  <si>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</si>
  <si>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</si>
  <si>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</si>
  <si>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</si>
  <si>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</si>
  <si>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</si>
  <si>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</si>
  <si>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</si>
  <si>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</si>
  <si>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</si>
  <si>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</si>
  <si>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</si>
  <si>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</si>
  <si>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</si>
  <si>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IBVS 6262</t>
  </si>
  <si>
    <t>2020JAVSO..48….1</t>
  </si>
  <si>
    <t>Mousavi-Sadr &amp; Ebadi 2021</t>
  </si>
  <si>
    <t>OEJV 0211</t>
  </si>
  <si>
    <t>VSB 067</t>
  </si>
  <si>
    <t>JAVSO 49, 106</t>
  </si>
  <si>
    <t>JBAV, 55</t>
  </si>
  <si>
    <t>VSB, 91</t>
  </si>
  <si>
    <t>JBAV, 60</t>
  </si>
  <si>
    <t>JAAVSO, 50, 255</t>
  </si>
  <si>
    <t>OEJV 234</t>
  </si>
  <si>
    <t>VSX</t>
  </si>
  <si>
    <t>JBAV 96</t>
  </si>
  <si>
    <t>JAAVSO, 52, 243</t>
  </si>
  <si>
    <t xml:space="preserve">Mag </t>
  </si>
  <si>
    <t>Next ToM-P</t>
  </si>
  <si>
    <t>Next ToM-S</t>
  </si>
  <si>
    <t>10.55-11.16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</si>
</sst>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4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12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5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6" fillId="0" borderId="11" xfId="0" applyFont="1" applyBorder="1" applyAlignment="1">
      <alignment horizontal="centerContinuous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4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3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6" fillId="0" borderId="1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horizontal="left"/>
      <protection locked="0"/>
    </xf>
    <xf numFmtId="0" fontId="0" fillId="0" borderId="12" xfId="0" applyBorder="1" applyAlignment="1">
      <alignment vertical="center"/>
    </xf>
    <xf numFmtId="0" fontId="39" fillId="0" borderId="15" xfId="0" applyFont="1" applyBorder="1" applyAlignment="1">
      <alignment horizontal="right" vertical="center"/>
    </xf>
    <xf numFmtId="0" fontId="39" fillId="0" borderId="17" xfId="0" applyFont="1" applyBorder="1" applyAlignment="1">
      <alignment horizontal="right" vertical="center"/>
    </xf>
    <xf numFmtId="0" fontId="0" fillId="24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0" fillId="0" borderId="16" xfId="0" applyFont="1" applyBorder="1" applyAlignment="1">
      <alignment horizontal="right" vertical="center"/>
    </xf>
    <xf numFmtId="22" fontId="40" fillId="0" borderId="16" xfId="0" applyNumberFormat="1" applyFont="1" applyBorder="1" applyAlignment="1">
      <alignment horizontal="right" vertical="center"/>
    </xf>
    <xf numFmtId="22" fontId="40" fillId="0" borderId="18" xfId="0" applyNumberFormat="1" applyFont="1" applyBorder="1" applyAlignment="1">
      <alignment horizontal="right" vertical="center"/>
    </xf>
    <xf numFmtId="0" fontId="14" fillId="24" borderId="1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2-42C8-9ACB-4AC3F50DC0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9.0655999956652522E-3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2-42C8-9ACB-4AC3F50DC0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1.4319999172585085E-4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2-42C8-9ACB-4AC3F50DC0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2.8655999994953163E-3</c:v>
                </c:pt>
                <c:pt idx="2">
                  <c:v>2.5935999947250821E-3</c:v>
                </c:pt>
                <c:pt idx="3">
                  <c:v>2.2535999960382469E-3</c:v>
                </c:pt>
                <c:pt idx="4">
                  <c:v>1.7936000003828667E-3</c:v>
                </c:pt>
                <c:pt idx="5">
                  <c:v>4.7328000000561588E-3</c:v>
                </c:pt>
                <c:pt idx="6">
                  <c:v>2.0479999948292971E-3</c:v>
                </c:pt>
                <c:pt idx="8">
                  <c:v>1.2703999964287505E-3</c:v>
                </c:pt>
                <c:pt idx="10">
                  <c:v>9.6879999182419851E-4</c:v>
                </c:pt>
                <c:pt idx="11">
                  <c:v>6.7040015710517764E-4</c:v>
                </c:pt>
                <c:pt idx="12">
                  <c:v>-4.7200002882163972E-5</c:v>
                </c:pt>
                <c:pt idx="13">
                  <c:v>1.159199993708171E-3</c:v>
                </c:pt>
                <c:pt idx="14">
                  <c:v>-7.7360003342619166E-4</c:v>
                </c:pt>
                <c:pt idx="15">
                  <c:v>-6.4959999872371554E-4</c:v>
                </c:pt>
                <c:pt idx="16">
                  <c:v>-1.0671999989426695E-3</c:v>
                </c:pt>
                <c:pt idx="17">
                  <c:v>-5.080002301838249E-5</c:v>
                </c:pt>
                <c:pt idx="18">
                  <c:v>1.207999957841821E-4</c:v>
                </c:pt>
                <c:pt idx="19">
                  <c:v>-9.8479999724077061E-4</c:v>
                </c:pt>
                <c:pt idx="20">
                  <c:v>-4.9360000411979854E-4</c:v>
                </c:pt>
                <c:pt idx="21">
                  <c:v>-1.7520000255899504E-4</c:v>
                </c:pt>
                <c:pt idx="22">
                  <c:v>-7.4920010229106992E-4</c:v>
                </c:pt>
                <c:pt idx="23">
                  <c:v>-2.2501999992527999E-3</c:v>
                </c:pt>
                <c:pt idx="24">
                  <c:v>-1.2752000038744882E-3</c:v>
                </c:pt>
                <c:pt idx="25">
                  <c:v>-8.2320000365143642E-4</c:v>
                </c:pt>
                <c:pt idx="26">
                  <c:v>-7.3920000431826338E-4</c:v>
                </c:pt>
                <c:pt idx="27">
                  <c:v>-5.4960000124992803E-4</c:v>
                </c:pt>
                <c:pt idx="28">
                  <c:v>-6.6320000041741878E-4</c:v>
                </c:pt>
                <c:pt idx="29">
                  <c:v>-1.1512000055518001E-3</c:v>
                </c:pt>
                <c:pt idx="30">
                  <c:v>-1.6415999998571351E-3</c:v>
                </c:pt>
                <c:pt idx="31">
                  <c:v>-1.3880806945962831E-3</c:v>
                </c:pt>
                <c:pt idx="32">
                  <c:v>-9.0607998063205741E-3</c:v>
                </c:pt>
                <c:pt idx="33">
                  <c:v>-2.0752000491484068E-3</c:v>
                </c:pt>
                <c:pt idx="34">
                  <c:v>-3.9720000058878213E-3</c:v>
                </c:pt>
                <c:pt idx="35">
                  <c:v>-2.3688000001129694E-3</c:v>
                </c:pt>
                <c:pt idx="36">
                  <c:v>-3.0095999973127618E-3</c:v>
                </c:pt>
                <c:pt idx="37">
                  <c:v>-4.0851998710422777E-3</c:v>
                </c:pt>
                <c:pt idx="38">
                  <c:v>-4.5344000027398579E-3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2-42C8-9ACB-4AC3F50DC0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2-42C8-9ACB-4AC3F50DC0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2-42C8-9ACB-4AC3F50DC0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2-42C8-9ACB-4AC3F50DC0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1.0599484276953147E-2</c:v>
                </c:pt>
                <c:pt idx="1">
                  <c:v>3.4682705709307591E-3</c:v>
                </c:pt>
                <c:pt idx="2">
                  <c:v>2.9453148991557838E-3</c:v>
                </c:pt>
                <c:pt idx="3">
                  <c:v>2.885888118272264E-3</c:v>
                </c:pt>
                <c:pt idx="4">
                  <c:v>2.796747946946984E-3</c:v>
                </c:pt>
                <c:pt idx="5">
                  <c:v>2.7480179866224974E-3</c:v>
                </c:pt>
                <c:pt idx="6">
                  <c:v>2.1287909298162203E-3</c:v>
                </c:pt>
                <c:pt idx="7">
                  <c:v>8.8558267373298367E-4</c:v>
                </c:pt>
                <c:pt idx="8">
                  <c:v>8.4873806958520146E-4</c:v>
                </c:pt>
                <c:pt idx="9">
                  <c:v>8.3566417779082705E-4</c:v>
                </c:pt>
                <c:pt idx="10">
                  <c:v>3.3529068275158966E-4</c:v>
                </c:pt>
                <c:pt idx="11">
                  <c:v>3.1389704163352241E-4</c:v>
                </c:pt>
                <c:pt idx="12">
                  <c:v>2.5209318951466167E-4</c:v>
                </c:pt>
                <c:pt idx="13">
                  <c:v>2.2594540592591286E-4</c:v>
                </c:pt>
                <c:pt idx="14">
                  <c:v>-2.2688666440650869E-4</c:v>
                </c:pt>
                <c:pt idx="15">
                  <c:v>-3.6951093852695643E-4</c:v>
                </c:pt>
                <c:pt idx="16">
                  <c:v>-3.7188800976229732E-4</c:v>
                </c:pt>
                <c:pt idx="17">
                  <c:v>-3.9803579335104602E-4</c:v>
                </c:pt>
                <c:pt idx="18">
                  <c:v>-9.5427046242079231E-4</c:v>
                </c:pt>
                <c:pt idx="19">
                  <c:v>-9.6853288983283711E-4</c:v>
                </c:pt>
                <c:pt idx="20">
                  <c:v>-9.697214254505075E-4</c:v>
                </c:pt>
                <c:pt idx="21">
                  <c:v>-1.0077545652159602E-3</c:v>
                </c:pt>
                <c:pt idx="22">
                  <c:v>-1.073124024187832E-3</c:v>
                </c:pt>
                <c:pt idx="23">
                  <c:v>-1.108780092717944E-3</c:v>
                </c:pt>
                <c:pt idx="24">
                  <c:v>-1.108780092717944E-3</c:v>
                </c:pt>
                <c:pt idx="25">
                  <c:v>-1.108780092717944E-3</c:v>
                </c:pt>
                <c:pt idx="26">
                  <c:v>-1.108780092717944E-3</c:v>
                </c:pt>
                <c:pt idx="27">
                  <c:v>-1.1123456995709552E-3</c:v>
                </c:pt>
                <c:pt idx="28">
                  <c:v>-1.1682068736014639E-3</c:v>
                </c:pt>
                <c:pt idx="29">
                  <c:v>-1.6257930864045673E-3</c:v>
                </c:pt>
                <c:pt idx="30">
                  <c:v>-1.6650147617876905E-3</c:v>
                </c:pt>
                <c:pt idx="31">
                  <c:v>-1.7125561864945063E-3</c:v>
                </c:pt>
                <c:pt idx="32">
                  <c:v>-2.9236739809006419E-3</c:v>
                </c:pt>
                <c:pt idx="33">
                  <c:v>-2.939124943930357E-3</c:v>
                </c:pt>
                <c:pt idx="34">
                  <c:v>-2.9521988357247312E-3</c:v>
                </c:pt>
                <c:pt idx="35">
                  <c:v>-3.5595405363543046E-3</c:v>
                </c:pt>
                <c:pt idx="36">
                  <c:v>-3.5785571062370313E-3</c:v>
                </c:pt>
                <c:pt idx="37">
                  <c:v>-4.7813551513194736E-3</c:v>
                </c:pt>
                <c:pt idx="38">
                  <c:v>-5.0000457049708272E-3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2-42C8-9ACB-4AC3F50DC0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0.32694359999732114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72-42C8-9ACB-4AC3F50DC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7272"/>
        <c:axId val="1"/>
      </c:scatterChart>
      <c:valAx>
        <c:axId val="95235727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8-4B4D-B850-8FD5C914CC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9.0655999956652522E-3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8-4B4D-B850-8FD5C914CC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1.4319999172585085E-4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8-4B4D-B850-8FD5C914CC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2.8655999994953163E-3</c:v>
                </c:pt>
                <c:pt idx="2">
                  <c:v>2.5935999947250821E-3</c:v>
                </c:pt>
                <c:pt idx="3">
                  <c:v>2.2535999960382469E-3</c:v>
                </c:pt>
                <c:pt idx="4">
                  <c:v>1.7936000003828667E-3</c:v>
                </c:pt>
                <c:pt idx="5">
                  <c:v>4.7328000000561588E-3</c:v>
                </c:pt>
                <c:pt idx="6">
                  <c:v>2.0479999948292971E-3</c:v>
                </c:pt>
                <c:pt idx="8">
                  <c:v>1.2703999964287505E-3</c:v>
                </c:pt>
                <c:pt idx="10">
                  <c:v>9.6879999182419851E-4</c:v>
                </c:pt>
                <c:pt idx="11">
                  <c:v>6.7040015710517764E-4</c:v>
                </c:pt>
                <c:pt idx="12">
                  <c:v>-4.7200002882163972E-5</c:v>
                </c:pt>
                <c:pt idx="13">
                  <c:v>1.159199993708171E-3</c:v>
                </c:pt>
                <c:pt idx="14">
                  <c:v>-7.7360003342619166E-4</c:v>
                </c:pt>
                <c:pt idx="15">
                  <c:v>-6.4959999872371554E-4</c:v>
                </c:pt>
                <c:pt idx="16">
                  <c:v>-1.0671999989426695E-3</c:v>
                </c:pt>
                <c:pt idx="17">
                  <c:v>-5.080002301838249E-5</c:v>
                </c:pt>
                <c:pt idx="18">
                  <c:v>1.207999957841821E-4</c:v>
                </c:pt>
                <c:pt idx="19">
                  <c:v>-9.8479999724077061E-4</c:v>
                </c:pt>
                <c:pt idx="20">
                  <c:v>-4.9360000411979854E-4</c:v>
                </c:pt>
                <c:pt idx="21">
                  <c:v>-1.7520000255899504E-4</c:v>
                </c:pt>
                <c:pt idx="22">
                  <c:v>-7.4920010229106992E-4</c:v>
                </c:pt>
                <c:pt idx="23">
                  <c:v>-2.2501999992527999E-3</c:v>
                </c:pt>
                <c:pt idx="24">
                  <c:v>-1.2752000038744882E-3</c:v>
                </c:pt>
                <c:pt idx="25">
                  <c:v>-8.2320000365143642E-4</c:v>
                </c:pt>
                <c:pt idx="26">
                  <c:v>-7.3920000431826338E-4</c:v>
                </c:pt>
                <c:pt idx="27">
                  <c:v>-5.4960000124992803E-4</c:v>
                </c:pt>
                <c:pt idx="28">
                  <c:v>-6.6320000041741878E-4</c:v>
                </c:pt>
                <c:pt idx="29">
                  <c:v>-1.1512000055518001E-3</c:v>
                </c:pt>
                <c:pt idx="30">
                  <c:v>-1.6415999998571351E-3</c:v>
                </c:pt>
                <c:pt idx="31">
                  <c:v>-1.3880806945962831E-3</c:v>
                </c:pt>
                <c:pt idx="32">
                  <c:v>-9.0607998063205741E-3</c:v>
                </c:pt>
                <c:pt idx="33">
                  <c:v>-2.0752000491484068E-3</c:v>
                </c:pt>
                <c:pt idx="34">
                  <c:v>-3.9720000058878213E-3</c:v>
                </c:pt>
                <c:pt idx="35">
                  <c:v>-2.3688000001129694E-3</c:v>
                </c:pt>
                <c:pt idx="36">
                  <c:v>-3.0095999973127618E-3</c:v>
                </c:pt>
                <c:pt idx="37">
                  <c:v>-4.0851998710422777E-3</c:v>
                </c:pt>
                <c:pt idx="38">
                  <c:v>-4.5344000027398579E-3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8-4B4D-B850-8FD5C914CC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8-4B4D-B850-8FD5C914CC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8-4B4D-B850-8FD5C914CC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8-4B4D-B850-8FD5C914CC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1.0599484276953147E-2</c:v>
                </c:pt>
                <c:pt idx="1">
                  <c:v>3.4682705709307591E-3</c:v>
                </c:pt>
                <c:pt idx="2">
                  <c:v>2.9453148991557838E-3</c:v>
                </c:pt>
                <c:pt idx="3">
                  <c:v>2.885888118272264E-3</c:v>
                </c:pt>
                <c:pt idx="4">
                  <c:v>2.796747946946984E-3</c:v>
                </c:pt>
                <c:pt idx="5">
                  <c:v>2.7480179866224974E-3</c:v>
                </c:pt>
                <c:pt idx="6">
                  <c:v>2.1287909298162203E-3</c:v>
                </c:pt>
                <c:pt idx="7">
                  <c:v>8.8558267373298367E-4</c:v>
                </c:pt>
                <c:pt idx="8">
                  <c:v>8.4873806958520146E-4</c:v>
                </c:pt>
                <c:pt idx="9">
                  <c:v>8.3566417779082705E-4</c:v>
                </c:pt>
                <c:pt idx="10">
                  <c:v>3.3529068275158966E-4</c:v>
                </c:pt>
                <c:pt idx="11">
                  <c:v>3.1389704163352241E-4</c:v>
                </c:pt>
                <c:pt idx="12">
                  <c:v>2.5209318951466167E-4</c:v>
                </c:pt>
                <c:pt idx="13">
                  <c:v>2.2594540592591286E-4</c:v>
                </c:pt>
                <c:pt idx="14">
                  <c:v>-2.2688666440650869E-4</c:v>
                </c:pt>
                <c:pt idx="15">
                  <c:v>-3.6951093852695643E-4</c:v>
                </c:pt>
                <c:pt idx="16">
                  <c:v>-3.7188800976229732E-4</c:v>
                </c:pt>
                <c:pt idx="17">
                  <c:v>-3.9803579335104602E-4</c:v>
                </c:pt>
                <c:pt idx="18">
                  <c:v>-9.5427046242079231E-4</c:v>
                </c:pt>
                <c:pt idx="19">
                  <c:v>-9.6853288983283711E-4</c:v>
                </c:pt>
                <c:pt idx="20">
                  <c:v>-9.697214254505075E-4</c:v>
                </c:pt>
                <c:pt idx="21">
                  <c:v>-1.0077545652159602E-3</c:v>
                </c:pt>
                <c:pt idx="22">
                  <c:v>-1.073124024187832E-3</c:v>
                </c:pt>
                <c:pt idx="23">
                  <c:v>-1.108780092717944E-3</c:v>
                </c:pt>
                <c:pt idx="24">
                  <c:v>-1.108780092717944E-3</c:v>
                </c:pt>
                <c:pt idx="25">
                  <c:v>-1.108780092717944E-3</c:v>
                </c:pt>
                <c:pt idx="26">
                  <c:v>-1.108780092717944E-3</c:v>
                </c:pt>
                <c:pt idx="27">
                  <c:v>-1.1123456995709552E-3</c:v>
                </c:pt>
                <c:pt idx="28">
                  <c:v>-1.1682068736014639E-3</c:v>
                </c:pt>
                <c:pt idx="29">
                  <c:v>-1.6257930864045673E-3</c:v>
                </c:pt>
                <c:pt idx="30">
                  <c:v>-1.6650147617876905E-3</c:v>
                </c:pt>
                <c:pt idx="31">
                  <c:v>-1.7125561864945063E-3</c:v>
                </c:pt>
                <c:pt idx="32">
                  <c:v>-2.9236739809006419E-3</c:v>
                </c:pt>
                <c:pt idx="33">
                  <c:v>-2.939124943930357E-3</c:v>
                </c:pt>
                <c:pt idx="34">
                  <c:v>-2.9521988357247312E-3</c:v>
                </c:pt>
                <c:pt idx="35">
                  <c:v>-3.5595405363543046E-3</c:v>
                </c:pt>
                <c:pt idx="36">
                  <c:v>-3.5785571062370313E-3</c:v>
                </c:pt>
                <c:pt idx="37">
                  <c:v>-4.7813551513194736E-3</c:v>
                </c:pt>
                <c:pt idx="38">
                  <c:v>-5.0000457049708272E-3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8-4B4D-B850-8FD5C914CC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42E-4B75-B314-8B05E7BA30E7}"/>
              </c:ext>
            </c:extLst>
          </c:dPt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0.32694359999732114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08-4B4D-B850-8FD5C914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0056"/>
        <c:axId val="1"/>
      </c:scatterChart>
      <c:valAx>
        <c:axId val="95235005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0977033151853"/>
          <c:y val="5.5393664862063909E-2"/>
          <c:w val="0.8558571108077474"/>
          <c:h val="0.79008858829575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9-409C-9743-218398E8040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9.0655999956652522E-3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9-409C-9743-218398E804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1.4319999172585085E-4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9-409C-9743-218398E804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2.8655999994953163E-3</c:v>
                </c:pt>
                <c:pt idx="2">
                  <c:v>2.5935999947250821E-3</c:v>
                </c:pt>
                <c:pt idx="3">
                  <c:v>2.2535999960382469E-3</c:v>
                </c:pt>
                <c:pt idx="4">
                  <c:v>1.7936000003828667E-3</c:v>
                </c:pt>
                <c:pt idx="5">
                  <c:v>4.7328000000561588E-3</c:v>
                </c:pt>
                <c:pt idx="6">
                  <c:v>2.0479999948292971E-3</c:v>
                </c:pt>
                <c:pt idx="8">
                  <c:v>1.2703999964287505E-3</c:v>
                </c:pt>
                <c:pt idx="10">
                  <c:v>9.6879999182419851E-4</c:v>
                </c:pt>
                <c:pt idx="11">
                  <c:v>6.7040015710517764E-4</c:v>
                </c:pt>
                <c:pt idx="12">
                  <c:v>-4.7200002882163972E-5</c:v>
                </c:pt>
                <c:pt idx="13">
                  <c:v>1.159199993708171E-3</c:v>
                </c:pt>
                <c:pt idx="14">
                  <c:v>-7.7360003342619166E-4</c:v>
                </c:pt>
                <c:pt idx="15">
                  <c:v>-6.4959999872371554E-4</c:v>
                </c:pt>
                <c:pt idx="16">
                  <c:v>-1.0671999989426695E-3</c:v>
                </c:pt>
                <c:pt idx="17">
                  <c:v>-5.080002301838249E-5</c:v>
                </c:pt>
                <c:pt idx="18">
                  <c:v>1.207999957841821E-4</c:v>
                </c:pt>
                <c:pt idx="19">
                  <c:v>-9.8479999724077061E-4</c:v>
                </c:pt>
                <c:pt idx="20">
                  <c:v>-4.9360000411979854E-4</c:v>
                </c:pt>
                <c:pt idx="21">
                  <c:v>-1.7520000255899504E-4</c:v>
                </c:pt>
                <c:pt idx="22">
                  <c:v>-7.4920010229106992E-4</c:v>
                </c:pt>
                <c:pt idx="23">
                  <c:v>-2.2501999992527999E-3</c:v>
                </c:pt>
                <c:pt idx="24">
                  <c:v>-1.2752000038744882E-3</c:v>
                </c:pt>
                <c:pt idx="25">
                  <c:v>-8.2320000365143642E-4</c:v>
                </c:pt>
                <c:pt idx="26">
                  <c:v>-7.3920000431826338E-4</c:v>
                </c:pt>
                <c:pt idx="27">
                  <c:v>-5.4960000124992803E-4</c:v>
                </c:pt>
                <c:pt idx="28">
                  <c:v>-6.6320000041741878E-4</c:v>
                </c:pt>
                <c:pt idx="29">
                  <c:v>-1.1512000055518001E-3</c:v>
                </c:pt>
                <c:pt idx="30">
                  <c:v>-1.6415999998571351E-3</c:v>
                </c:pt>
                <c:pt idx="31">
                  <c:v>-1.3880806945962831E-3</c:v>
                </c:pt>
                <c:pt idx="32">
                  <c:v>-9.0607998063205741E-3</c:v>
                </c:pt>
                <c:pt idx="33">
                  <c:v>-2.0752000491484068E-3</c:v>
                </c:pt>
                <c:pt idx="34">
                  <c:v>-3.9720000058878213E-3</c:v>
                </c:pt>
                <c:pt idx="35">
                  <c:v>-2.3688000001129694E-3</c:v>
                </c:pt>
                <c:pt idx="36">
                  <c:v>-3.0095999973127618E-3</c:v>
                </c:pt>
                <c:pt idx="37">
                  <c:v>-4.0851998710422777E-3</c:v>
                </c:pt>
                <c:pt idx="38">
                  <c:v>-4.5344000027398579E-3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F9-409C-9743-218398E8040C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1.0599484276953147E-2</c:v>
                </c:pt>
                <c:pt idx="1">
                  <c:v>3.4682705709307591E-3</c:v>
                </c:pt>
                <c:pt idx="2">
                  <c:v>2.9453148991557838E-3</c:v>
                </c:pt>
                <c:pt idx="3">
                  <c:v>2.885888118272264E-3</c:v>
                </c:pt>
                <c:pt idx="4">
                  <c:v>2.796747946946984E-3</c:v>
                </c:pt>
                <c:pt idx="5">
                  <c:v>2.7480179866224974E-3</c:v>
                </c:pt>
                <c:pt idx="6">
                  <c:v>2.1287909298162203E-3</c:v>
                </c:pt>
                <c:pt idx="7">
                  <c:v>8.8558267373298367E-4</c:v>
                </c:pt>
                <c:pt idx="8">
                  <c:v>8.4873806958520146E-4</c:v>
                </c:pt>
                <c:pt idx="9">
                  <c:v>8.3566417779082705E-4</c:v>
                </c:pt>
                <c:pt idx="10">
                  <c:v>3.3529068275158966E-4</c:v>
                </c:pt>
                <c:pt idx="11">
                  <c:v>3.1389704163352241E-4</c:v>
                </c:pt>
                <c:pt idx="12">
                  <c:v>2.5209318951466167E-4</c:v>
                </c:pt>
                <c:pt idx="13">
                  <c:v>2.2594540592591286E-4</c:v>
                </c:pt>
                <c:pt idx="14">
                  <c:v>-2.2688666440650869E-4</c:v>
                </c:pt>
                <c:pt idx="15">
                  <c:v>-3.6951093852695643E-4</c:v>
                </c:pt>
                <c:pt idx="16">
                  <c:v>-3.7188800976229732E-4</c:v>
                </c:pt>
                <c:pt idx="17">
                  <c:v>-3.9803579335104602E-4</c:v>
                </c:pt>
                <c:pt idx="18">
                  <c:v>-9.5427046242079231E-4</c:v>
                </c:pt>
                <c:pt idx="19">
                  <c:v>-9.6853288983283711E-4</c:v>
                </c:pt>
                <c:pt idx="20">
                  <c:v>-9.697214254505075E-4</c:v>
                </c:pt>
                <c:pt idx="21">
                  <c:v>-1.0077545652159602E-3</c:v>
                </c:pt>
                <c:pt idx="22">
                  <c:v>-1.073124024187832E-3</c:v>
                </c:pt>
                <c:pt idx="23">
                  <c:v>-1.108780092717944E-3</c:v>
                </c:pt>
                <c:pt idx="24">
                  <c:v>-1.108780092717944E-3</c:v>
                </c:pt>
                <c:pt idx="25">
                  <c:v>-1.108780092717944E-3</c:v>
                </c:pt>
                <c:pt idx="26">
                  <c:v>-1.108780092717944E-3</c:v>
                </c:pt>
                <c:pt idx="27">
                  <c:v>-1.1123456995709552E-3</c:v>
                </c:pt>
                <c:pt idx="28">
                  <c:v>-1.1682068736014639E-3</c:v>
                </c:pt>
                <c:pt idx="29">
                  <c:v>-1.6257930864045673E-3</c:v>
                </c:pt>
                <c:pt idx="30">
                  <c:v>-1.6650147617876905E-3</c:v>
                </c:pt>
                <c:pt idx="31">
                  <c:v>-1.7125561864945063E-3</c:v>
                </c:pt>
                <c:pt idx="32">
                  <c:v>-2.9236739809006419E-3</c:v>
                </c:pt>
                <c:pt idx="33">
                  <c:v>-2.939124943930357E-3</c:v>
                </c:pt>
                <c:pt idx="34">
                  <c:v>-2.9521988357247312E-3</c:v>
                </c:pt>
                <c:pt idx="35">
                  <c:v>-3.5595405363543046E-3</c:v>
                </c:pt>
                <c:pt idx="36">
                  <c:v>-3.5785571062370313E-3</c:v>
                </c:pt>
                <c:pt idx="37">
                  <c:v>-4.7813551513194736E-3</c:v>
                </c:pt>
                <c:pt idx="38">
                  <c:v>-5.0000457049708272E-3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F9-409C-9743-218398E8040C}"/>
            </c:ext>
          </c:extLst>
        </c:ser>
        <c:ser>
          <c:idx val="8"/>
          <c:order val="5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-4918.5</c:v>
                </c:pt>
                <c:pt idx="1">
                  <c:v>-1918.5</c:v>
                </c:pt>
                <c:pt idx="2">
                  <c:v>-1698.5</c:v>
                </c:pt>
                <c:pt idx="3">
                  <c:v>-1673.5</c:v>
                </c:pt>
                <c:pt idx="4">
                  <c:v>-1636</c:v>
                </c:pt>
                <c:pt idx="5">
                  <c:v>-1615.5</c:v>
                </c:pt>
                <c:pt idx="6">
                  <c:v>-1355</c:v>
                </c:pt>
                <c:pt idx="7">
                  <c:v>-832</c:v>
                </c:pt>
                <c:pt idx="8">
                  <c:v>-816.5</c:v>
                </c:pt>
                <c:pt idx="9">
                  <c:v>-811</c:v>
                </c:pt>
                <c:pt idx="10">
                  <c:v>-600.5</c:v>
                </c:pt>
                <c:pt idx="11">
                  <c:v>-591.5</c:v>
                </c:pt>
                <c:pt idx="12">
                  <c:v>-565.5</c:v>
                </c:pt>
                <c:pt idx="13">
                  <c:v>-554.5</c:v>
                </c:pt>
                <c:pt idx="14">
                  <c:v>-364</c:v>
                </c:pt>
                <c:pt idx="15">
                  <c:v>-304</c:v>
                </c:pt>
                <c:pt idx="16">
                  <c:v>-303</c:v>
                </c:pt>
                <c:pt idx="17">
                  <c:v>-292</c:v>
                </c:pt>
                <c:pt idx="18">
                  <c:v>-58</c:v>
                </c:pt>
                <c:pt idx="19">
                  <c:v>-52</c:v>
                </c:pt>
                <c:pt idx="20">
                  <c:v>-51.5</c:v>
                </c:pt>
                <c:pt idx="21">
                  <c:v>-35.5</c:v>
                </c:pt>
                <c:pt idx="22">
                  <c:v>-8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8.5</c:v>
                </c:pt>
                <c:pt idx="28">
                  <c:v>32</c:v>
                </c:pt>
                <c:pt idx="29">
                  <c:v>224.5</c:v>
                </c:pt>
                <c:pt idx="30">
                  <c:v>241</c:v>
                </c:pt>
                <c:pt idx="31">
                  <c:v>261</c:v>
                </c:pt>
                <c:pt idx="32">
                  <c:v>770.5</c:v>
                </c:pt>
                <c:pt idx="33">
                  <c:v>777</c:v>
                </c:pt>
                <c:pt idx="34">
                  <c:v>782.5</c:v>
                </c:pt>
                <c:pt idx="35">
                  <c:v>1038</c:v>
                </c:pt>
                <c:pt idx="36">
                  <c:v>1046</c:v>
                </c:pt>
                <c:pt idx="37">
                  <c:v>1552</c:v>
                </c:pt>
                <c:pt idx="38">
                  <c:v>1644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0.32694359999732114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F9-409C-9743-218398E80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5304"/>
        <c:axId val="1"/>
      </c:scatterChart>
      <c:valAx>
        <c:axId val="95235530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988114098350312"/>
              <c:y val="0.9067067636953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12301277654E-2"/>
              <c:y val="0.3742699509500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5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B-45CE-9F9B-6BDECCDCAE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2.6906483981292695E-5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B-45CE-9F9B-6BDECCDCAEA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7">
                  <c:v>-4.7442207142012194E-4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B-45CE-9F9B-6BDECCDCAEA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9.0218309196643531E-6</c:v>
                </c:pt>
                <c:pt idx="2">
                  <c:v>1.903769516502507E-4</c:v>
                </c:pt>
                <c:pt idx="3">
                  <c:v>-9.8105425422545522E-5</c:v>
                </c:pt>
                <c:pt idx="4">
                  <c:v>-4.8082898138090968E-4</c:v>
                </c:pt>
                <c:pt idx="6">
                  <c:v>3.526291620801203E-4</c:v>
                </c:pt>
                <c:pt idx="8">
                  <c:v>6.8471885606413707E-4</c:v>
                </c:pt>
                <c:pt idx="10">
                  <c:v>-1.1564415035536513E-4</c:v>
                </c:pt>
                <c:pt idx="11">
                  <c:v>1.1134235974168405E-3</c:v>
                </c:pt>
                <c:pt idx="12">
                  <c:v>8.4852955478709191E-4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7B-45CE-9F9B-6BDECCDCAEA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7B-45CE-9F9B-6BDECCDCAE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7B-45CE-9F9B-6BDECCDCAE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7B-45CE-9F9B-6BDECCDCAE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-1.5393322923938082E-3</c:v>
                </c:pt>
                <c:pt idx="1">
                  <c:v>-1.6742277271948868E-4</c:v>
                </c:pt>
                <c:pt idx="2">
                  <c:v>-6.6816074610038625E-5</c:v>
                </c:pt>
                <c:pt idx="3">
                  <c:v>-5.5383495279419292E-5</c:v>
                </c:pt>
                <c:pt idx="4">
                  <c:v>-3.8234626283490305E-5</c:v>
                </c:pt>
                <c:pt idx="5">
                  <c:v>-2.8859911232382454E-5</c:v>
                </c:pt>
                <c:pt idx="6">
                  <c:v>9.0267565392670936E-5</c:v>
                </c:pt>
                <c:pt idx="7">
                  <c:v>3.2943712498922727E-4</c:v>
                </c:pt>
                <c:pt idx="8">
                  <c:v>3.365253241742113E-4</c:v>
                </c:pt>
                <c:pt idx="9">
                  <c:v>3.3904049162694752E-4</c:v>
                </c:pt>
                <c:pt idx="10">
                  <c:v>4.5130842065362932E-4</c:v>
                </c:pt>
                <c:pt idx="11">
                  <c:v>4.5633875555910186E-4</c:v>
                </c:pt>
                <c:pt idx="12">
                  <c:v>6.9367910246275909E-4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7B-45CE-9F9B-6BDECCDCAEA8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(old)'!$U$21:$U$997</c:f>
              <c:numCache>
                <c:formatCode>General</c:formatCode>
                <c:ptCount val="977"/>
                <c:pt idx="5">
                  <c:v>2.5006154755828902E-3</c:v>
                </c:pt>
                <c:pt idx="9">
                  <c:v>0.32636925273982342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7B-45CE-9F9B-6BDECCDC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48416"/>
        <c:axId val="1"/>
      </c:scatterChart>
      <c:valAx>
        <c:axId val="95234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4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53383458646616"/>
          <c:y val="0.92397660818713445"/>
          <c:w val="0.93684210526315781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F-4D78-ADE3-A5AB61F1A8A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2.6906483981292695E-5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FF-4D78-ADE3-A5AB61F1A8A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7">
                  <c:v>-4.7442207142012194E-4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FF-4D78-ADE3-A5AB61F1A8A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9.0218309196643531E-6</c:v>
                </c:pt>
                <c:pt idx="2">
                  <c:v>1.903769516502507E-4</c:v>
                </c:pt>
                <c:pt idx="3">
                  <c:v>-9.8105425422545522E-5</c:v>
                </c:pt>
                <c:pt idx="4">
                  <c:v>-4.8082898138090968E-4</c:v>
                </c:pt>
                <c:pt idx="6">
                  <c:v>3.526291620801203E-4</c:v>
                </c:pt>
                <c:pt idx="8">
                  <c:v>6.8471885606413707E-4</c:v>
                </c:pt>
                <c:pt idx="10">
                  <c:v>-1.1564415035536513E-4</c:v>
                </c:pt>
                <c:pt idx="11">
                  <c:v>1.1134235974168405E-3</c:v>
                </c:pt>
                <c:pt idx="12">
                  <c:v>8.4852955478709191E-4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FF-4D78-ADE3-A5AB61F1A8A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FF-4D78-ADE3-A5AB61F1A8A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FF-4D78-ADE3-A5AB61F1A8A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FF-4D78-ADE3-A5AB61F1A8A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-1.5393322923938082E-3</c:v>
                </c:pt>
                <c:pt idx="1">
                  <c:v>-1.6742277271948868E-4</c:v>
                </c:pt>
                <c:pt idx="2">
                  <c:v>-6.6816074610038625E-5</c:v>
                </c:pt>
                <c:pt idx="3">
                  <c:v>-5.5383495279419292E-5</c:v>
                </c:pt>
                <c:pt idx="4">
                  <c:v>-3.8234626283490305E-5</c:v>
                </c:pt>
                <c:pt idx="5">
                  <c:v>-2.8859911232382454E-5</c:v>
                </c:pt>
                <c:pt idx="6">
                  <c:v>9.0267565392670936E-5</c:v>
                </c:pt>
                <c:pt idx="7">
                  <c:v>3.2943712498922727E-4</c:v>
                </c:pt>
                <c:pt idx="8">
                  <c:v>3.365253241742113E-4</c:v>
                </c:pt>
                <c:pt idx="9">
                  <c:v>3.3904049162694752E-4</c:v>
                </c:pt>
                <c:pt idx="10">
                  <c:v>4.5130842065362932E-4</c:v>
                </c:pt>
                <c:pt idx="11">
                  <c:v>4.5633875555910186E-4</c:v>
                </c:pt>
                <c:pt idx="12">
                  <c:v>6.9367910246275909E-4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FF-4D78-ADE3-A5AB61F1A8AF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(old)'!$U$21:$U$997</c:f>
              <c:numCache>
                <c:formatCode>General</c:formatCode>
                <c:ptCount val="977"/>
                <c:pt idx="5">
                  <c:v>2.5006154755828902E-3</c:v>
                </c:pt>
                <c:pt idx="9">
                  <c:v>0.32636925273982342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FF-4D78-ADE3-A5AB61F1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0712"/>
        <c:axId val="1"/>
      </c:scatterChart>
      <c:valAx>
        <c:axId val="95235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7087087087087"/>
          <c:y val="0.92419825072886297"/>
          <c:w val="0.93093093093093093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52236" name="Chart 1">
          <a:extLst>
            <a:ext uri="{FF2B5EF4-FFF2-40B4-BE49-F238E27FC236}">
              <a16:creationId xmlns:a16="http://schemas.microsoft.com/office/drawing/2014/main" id="{83B04CA0-E17F-FDFE-B2B3-E3DD8252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9525</xdr:rowOff>
    </xdr:from>
    <xdr:to>
      <xdr:col>26</xdr:col>
      <xdr:colOff>666750</xdr:colOff>
      <xdr:row>19</xdr:row>
      <xdr:rowOff>19050</xdr:rowOff>
    </xdr:to>
    <xdr:graphicFrame macro="">
      <xdr:nvGraphicFramePr>
        <xdr:cNvPr id="52237" name="Chart 2">
          <a:extLst>
            <a:ext uri="{FF2B5EF4-FFF2-40B4-BE49-F238E27FC236}">
              <a16:creationId xmlns:a16="http://schemas.microsoft.com/office/drawing/2014/main" id="{AE69C6C3-2209-8F29-25B7-8CCCB57D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10</xdr:col>
      <xdr:colOff>314325</xdr:colOff>
      <xdr:row>20</xdr:row>
      <xdr:rowOff>114300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E196E18-2C2B-529A-181B-48CB90A0B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1DD5B269-DB54-57F0-D6EF-F60538724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9525</xdr:rowOff>
    </xdr:from>
    <xdr:to>
      <xdr:col>26</xdr:col>
      <xdr:colOff>666750</xdr:colOff>
      <xdr:row>19</xdr:row>
      <xdr:rowOff>19050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24A49CB5-A0C8-C90E-807E-8B3D1BCC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N6934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2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t="s">
        <v>61</v>
      </c>
    </row>
    <row r="2" spans="1:6" s="47" customFormat="1" ht="12.95" customHeight="1" x14ac:dyDescent="0.2">
      <c r="A2" s="47" t="s">
        <v>26</v>
      </c>
      <c r="B2" s="28" t="s">
        <v>41</v>
      </c>
      <c r="D2" s="28" t="s">
        <v>42</v>
      </c>
      <c r="E2" s="48" t="s">
        <v>62</v>
      </c>
    </row>
    <row r="3" spans="1:6" s="47" customFormat="1" ht="12.95" customHeight="1" thickBot="1" x14ac:dyDescent="0.25"/>
    <row r="4" spans="1:6" s="47" customFormat="1" ht="12.95" customHeight="1" thickTop="1" thickBot="1" x14ac:dyDescent="0.25">
      <c r="A4" s="49" t="s">
        <v>3</v>
      </c>
      <c r="C4" s="50" t="s">
        <v>40</v>
      </c>
      <c r="D4" s="51" t="s">
        <v>40</v>
      </c>
    </row>
    <row r="5" spans="1:6" s="47" customFormat="1" ht="12.95" customHeight="1" thickTop="1" x14ac:dyDescent="0.2">
      <c r="A5" s="52" t="s">
        <v>31</v>
      </c>
      <c r="C5" s="48">
        <v>-9.5</v>
      </c>
      <c r="D5" s="47" t="s">
        <v>32</v>
      </c>
    </row>
    <row r="6" spans="1:6" s="47" customFormat="1" ht="12.95" customHeight="1" x14ac:dyDescent="0.2">
      <c r="A6" s="49" t="s">
        <v>4</v>
      </c>
    </row>
    <row r="7" spans="1:6" s="47" customFormat="1" ht="12.95" customHeight="1" x14ac:dyDescent="0.2">
      <c r="A7" s="47" t="s">
        <v>5</v>
      </c>
      <c r="C7" s="47">
        <v>58211.194000000003</v>
      </c>
      <c r="D7" s="106" t="s">
        <v>101</v>
      </c>
      <c r="F7" s="47">
        <v>1.3590155392948862</v>
      </c>
    </row>
    <row r="8" spans="1:6" s="47" customFormat="1" ht="12.95" customHeight="1" x14ac:dyDescent="0.2">
      <c r="A8" s="47" t="s">
        <v>6</v>
      </c>
      <c r="C8" s="47">
        <v>1.3590176</v>
      </c>
      <c r="D8" s="106" t="s">
        <v>101</v>
      </c>
    </row>
    <row r="9" spans="1:6" s="47" customFormat="1" ht="12.95" customHeight="1" x14ac:dyDescent="0.2">
      <c r="A9" s="53" t="s">
        <v>35</v>
      </c>
      <c r="B9" s="54">
        <v>22</v>
      </c>
      <c r="C9" s="55" t="str">
        <f>"F"&amp;B9</f>
        <v>F22</v>
      </c>
      <c r="D9" s="56" t="str">
        <f>"G"&amp;B9</f>
        <v>G22</v>
      </c>
    </row>
    <row r="10" spans="1:6" s="47" customFormat="1" ht="12.95" customHeight="1" thickBot="1" x14ac:dyDescent="0.25">
      <c r="C10" s="57" t="s">
        <v>22</v>
      </c>
      <c r="D10" s="57" t="s">
        <v>23</v>
      </c>
    </row>
    <row r="11" spans="1:6" s="47" customFormat="1" ht="12.95" customHeight="1" x14ac:dyDescent="0.2">
      <c r="A11" s="47" t="s">
        <v>18</v>
      </c>
      <c r="C11" s="56">
        <f ca="1">INTERCEPT(INDIRECT($D$9):G986,INDIRECT($C$9):F986)</f>
        <v>-1.0921405940705585E-3</v>
      </c>
      <c r="D11" s="58"/>
    </row>
    <row r="12" spans="1:6" s="47" customFormat="1" ht="12.95" customHeight="1" x14ac:dyDescent="0.2">
      <c r="A12" s="47" t="s">
        <v>19</v>
      </c>
      <c r="C12" s="56">
        <f ca="1">SLOPE(INDIRECT($D$9):G986,INDIRECT($C$9):F986)</f>
        <v>-2.3770712353407961E-6</v>
      </c>
      <c r="D12" s="58"/>
      <c r="E12" s="115" t="s">
        <v>104</v>
      </c>
      <c r="F12" s="120" t="s">
        <v>107</v>
      </c>
    </row>
    <row r="13" spans="1:6" s="47" customFormat="1" ht="12.95" customHeight="1" x14ac:dyDescent="0.2">
      <c r="A13" s="47" t="s">
        <v>21</v>
      </c>
      <c r="C13" s="58" t="s">
        <v>16</v>
      </c>
      <c r="E13" s="113" t="s">
        <v>36</v>
      </c>
      <c r="F13" s="116">
        <v>1</v>
      </c>
    </row>
    <row r="14" spans="1:6" s="47" customFormat="1" ht="12.95" customHeight="1" x14ac:dyDescent="0.2">
      <c r="E14" s="113" t="s">
        <v>33</v>
      </c>
      <c r="F14" s="117">
        <f ca="1">NOW()+15018.5+$C$5/24</f>
        <v>60681.670179629626</v>
      </c>
    </row>
    <row r="15" spans="1:6" s="47" customFormat="1" ht="12.95" customHeight="1" x14ac:dyDescent="0.2">
      <c r="A15" s="59" t="s">
        <v>20</v>
      </c>
      <c r="C15" s="60">
        <f ca="1">(C7+C11)+(C8+C12)*INT(MAX(F21:F3527))</f>
        <v>60445.413934354299</v>
      </c>
      <c r="E15" s="113" t="s">
        <v>37</v>
      </c>
      <c r="F15" s="117">
        <f ca="1">ROUND(2*($F$14-$C$7)/$C$8,0)/2+$F$13</f>
        <v>1819</v>
      </c>
    </row>
    <row r="16" spans="1:6" s="47" customFormat="1" ht="12.95" customHeight="1" x14ac:dyDescent="0.2">
      <c r="A16" s="49" t="s">
        <v>7</v>
      </c>
      <c r="C16" s="62">
        <f ca="1">+C8+C12</f>
        <v>1.3590152229287646</v>
      </c>
      <c r="E16" s="113" t="s">
        <v>38</v>
      </c>
      <c r="F16" s="117">
        <f ca="1">ROUND(2*($F$14-$C$15)/$C$16,0)/2+$F$13</f>
        <v>175</v>
      </c>
    </row>
    <row r="17" spans="1:37" s="47" customFormat="1" ht="12.95" customHeight="1" thickBot="1" x14ac:dyDescent="0.25">
      <c r="A17" s="61" t="s">
        <v>30</v>
      </c>
      <c r="C17" s="47">
        <f>COUNT(C21:C2185)</f>
        <v>39</v>
      </c>
      <c r="E17" s="113" t="s">
        <v>105</v>
      </c>
      <c r="F17" s="118">
        <f ca="1">+$C$15+$C$16*$F$16-15018.5-$C$5/24</f>
        <v>45665.137431700168</v>
      </c>
    </row>
    <row r="18" spans="1:37" s="47" customFormat="1" ht="12.95" customHeight="1" thickTop="1" thickBot="1" x14ac:dyDescent="0.25">
      <c r="A18" s="49" t="s">
        <v>8</v>
      </c>
      <c r="C18" s="63">
        <f ca="1">+C15</f>
        <v>60445.413934354299</v>
      </c>
      <c r="D18" s="112">
        <f ca="1">+C16</f>
        <v>1.3590152229287646</v>
      </c>
      <c r="E18" s="114" t="s">
        <v>106</v>
      </c>
      <c r="F18" s="119">
        <f ca="1">+($C$15+$C$16*$F$16)-($C$16/2)-15018.5-$C$5/24</f>
        <v>45664.457924088703</v>
      </c>
    </row>
    <row r="19" spans="1:37" s="47" customFormat="1" ht="12.95" customHeight="1" thickTop="1" x14ac:dyDescent="0.2">
      <c r="E19" s="61"/>
      <c r="F19" s="64"/>
    </row>
    <row r="20" spans="1:37" s="47" customFormat="1" ht="12.95" customHeight="1" thickBot="1" x14ac:dyDescent="0.25">
      <c r="A20" s="57" t="s">
        <v>9</v>
      </c>
      <c r="B20" s="57" t="s">
        <v>10</v>
      </c>
      <c r="C20" s="57" t="s">
        <v>11</v>
      </c>
      <c r="D20" s="57" t="s">
        <v>15</v>
      </c>
      <c r="E20" s="57" t="s">
        <v>12</v>
      </c>
      <c r="F20" s="57" t="s">
        <v>13</v>
      </c>
      <c r="G20" s="57" t="s">
        <v>14</v>
      </c>
      <c r="H20" s="65" t="s">
        <v>56</v>
      </c>
      <c r="I20" s="65" t="s">
        <v>57</v>
      </c>
      <c r="J20" s="65" t="s">
        <v>58</v>
      </c>
      <c r="K20" s="65" t="s">
        <v>59</v>
      </c>
      <c r="L20" s="65" t="s">
        <v>27</v>
      </c>
      <c r="M20" s="65" t="s">
        <v>28</v>
      </c>
      <c r="N20" s="65" t="s">
        <v>29</v>
      </c>
      <c r="O20" s="65" t="s">
        <v>25</v>
      </c>
      <c r="P20" s="66" t="s">
        <v>24</v>
      </c>
      <c r="Q20" s="57" t="s">
        <v>17</v>
      </c>
      <c r="U20" s="67" t="s">
        <v>49</v>
      </c>
    </row>
    <row r="21" spans="1:37" s="47" customFormat="1" ht="12.95" customHeight="1" x14ac:dyDescent="0.2">
      <c r="A21" s="28" t="s">
        <v>39</v>
      </c>
      <c r="C21" s="68">
        <v>51526.875</v>
      </c>
      <c r="D21" s="68" t="s">
        <v>16</v>
      </c>
      <c r="E21" s="47">
        <f t="shared" ref="E21:E56" si="0">+(C21-C$7)/C$8</f>
        <v>-4918.493329299049</v>
      </c>
      <c r="F21" s="47">
        <f t="shared" ref="F21:F57" si="1">ROUND(2*E21,0)/2</f>
        <v>-4918.5</v>
      </c>
      <c r="G21" s="47">
        <f>+C21-(C$7+F21*C$8)</f>
        <v>9.0655999956652522E-3</v>
      </c>
      <c r="I21" s="47">
        <f>+G21</f>
        <v>9.0655999956652522E-3</v>
      </c>
      <c r="O21" s="47">
        <f t="shared" ref="O21:O56" ca="1" si="2">+C$11+C$12*$F21</f>
        <v>1.0599484276953147E-2</v>
      </c>
      <c r="Q21" s="69">
        <f t="shared" ref="Q21:Q56" si="3">+C21-15018.5</f>
        <v>36508.375</v>
      </c>
    </row>
    <row r="22" spans="1:37" s="47" customFormat="1" ht="12.95" customHeight="1" x14ac:dyDescent="0.2">
      <c r="A22" s="30" t="s">
        <v>45</v>
      </c>
      <c r="B22" s="43" t="s">
        <v>46</v>
      </c>
      <c r="C22" s="30">
        <v>55603.921600000001</v>
      </c>
      <c r="D22" s="30">
        <v>2.9999999999999997E-4</v>
      </c>
      <c r="E22" s="47">
        <f t="shared" si="0"/>
        <v>-1918.4978914180372</v>
      </c>
      <c r="F22" s="47">
        <f t="shared" si="1"/>
        <v>-1918.5</v>
      </c>
      <c r="G22" s="47">
        <f>+C22-(C$7+F22*C$8)</f>
        <v>2.8655999994953163E-3</v>
      </c>
      <c r="K22" s="47">
        <f>+G22</f>
        <v>2.8655999994953163E-3</v>
      </c>
      <c r="O22" s="47">
        <f t="shared" ca="1" si="2"/>
        <v>3.4682705709307591E-3</v>
      </c>
      <c r="Q22" s="69">
        <f t="shared" si="3"/>
        <v>40585.421600000001</v>
      </c>
      <c r="AC22" s="47">
        <v>-1882.5</v>
      </c>
      <c r="AD22" s="47">
        <v>-6.8442867632256821E-4</v>
      </c>
      <c r="AF22" s="47" t="s">
        <v>65</v>
      </c>
    </row>
    <row r="23" spans="1:37" s="47" customFormat="1" ht="12.95" customHeight="1" thickBot="1" x14ac:dyDescent="0.25">
      <c r="A23" s="70" t="s">
        <v>43</v>
      </c>
      <c r="B23" s="71"/>
      <c r="C23" s="30">
        <v>55902.905200000001</v>
      </c>
      <c r="D23" s="30">
        <v>1E-4</v>
      </c>
      <c r="E23" s="47">
        <f t="shared" si="0"/>
        <v>-1698.4980915626127</v>
      </c>
      <c r="F23" s="47">
        <f t="shared" si="1"/>
        <v>-1698.5</v>
      </c>
      <c r="G23" s="47">
        <f>+C23-(C$7+F23*C$8)</f>
        <v>2.5935999947250821E-3</v>
      </c>
      <c r="K23" s="47">
        <f>+G23</f>
        <v>2.5935999947250821E-3</v>
      </c>
      <c r="O23" s="47">
        <f t="shared" ca="1" si="2"/>
        <v>2.9453148991557838E-3</v>
      </c>
      <c r="Q23" s="69">
        <f t="shared" si="3"/>
        <v>40884.405200000001</v>
      </c>
      <c r="AC23" s="47">
        <v>-1662.5</v>
      </c>
      <c r="AD23" s="47">
        <v>-5.0307355559198186E-4</v>
      </c>
    </row>
    <row r="24" spans="1:37" s="47" customFormat="1" ht="12.95" customHeight="1" x14ac:dyDescent="0.2">
      <c r="A24" s="70" t="s">
        <v>48</v>
      </c>
      <c r="B24" s="71"/>
      <c r="C24" s="30">
        <v>55936.880299999997</v>
      </c>
      <c r="D24" s="30">
        <v>2.0000000000000001E-4</v>
      </c>
      <c r="E24" s="47">
        <f t="shared" si="0"/>
        <v>-1673.4983417433343</v>
      </c>
      <c r="F24" s="47">
        <f t="shared" si="1"/>
        <v>-1673.5</v>
      </c>
      <c r="G24" s="47">
        <f>+C24-(C$7+F24*C$8)</f>
        <v>2.2535999960382469E-3</v>
      </c>
      <c r="K24" s="47">
        <f>+G24</f>
        <v>2.2535999960382469E-3</v>
      </c>
      <c r="O24" s="47">
        <f t="shared" ca="1" si="2"/>
        <v>2.885888118272264E-3</v>
      </c>
      <c r="Q24" s="69">
        <f t="shared" si="3"/>
        <v>40918.380299999997</v>
      </c>
      <c r="AC24" s="47">
        <v>-1637.5</v>
      </c>
      <c r="AD24" s="47">
        <v>-7.9155592538882047E-4</v>
      </c>
      <c r="AF24" s="72" t="s">
        <v>66</v>
      </c>
      <c r="AG24" s="72"/>
    </row>
    <row r="25" spans="1:37" s="47" customFormat="1" ht="12.95" customHeight="1" x14ac:dyDescent="0.2">
      <c r="A25" s="30" t="s">
        <v>47</v>
      </c>
      <c r="B25" s="31" t="s">
        <v>46</v>
      </c>
      <c r="C25" s="30">
        <v>55987.843000000001</v>
      </c>
      <c r="D25" s="30">
        <v>4.0000000000000002E-4</v>
      </c>
      <c r="E25" s="47">
        <f t="shared" si="0"/>
        <v>-1635.9986802231276</v>
      </c>
      <c r="F25" s="47">
        <f t="shared" si="1"/>
        <v>-1636</v>
      </c>
      <c r="G25" s="47">
        <f>+C25-(C$7+F25*C$8)</f>
        <v>1.7936000003828667E-3</v>
      </c>
      <c r="K25" s="47">
        <f>+G25</f>
        <v>1.7936000003828667E-3</v>
      </c>
      <c r="O25" s="47">
        <f t="shared" ca="1" si="2"/>
        <v>2.796747946946984E-3</v>
      </c>
      <c r="Q25" s="69">
        <f t="shared" si="3"/>
        <v>40969.343000000001</v>
      </c>
      <c r="AC25" s="47">
        <v>-1600</v>
      </c>
      <c r="AD25" s="47">
        <v>-1.1742794813471846E-3</v>
      </c>
      <c r="AF25" s="47" t="s">
        <v>67</v>
      </c>
      <c r="AG25" s="47">
        <v>0.25965216940245361</v>
      </c>
    </row>
    <row r="26" spans="1:37" s="47" customFormat="1" ht="12.95" customHeight="1" x14ac:dyDescent="0.2">
      <c r="A26" s="73" t="s">
        <v>47</v>
      </c>
      <c r="B26" s="74" t="s">
        <v>46</v>
      </c>
      <c r="C26" s="73">
        <v>56015.705800000003</v>
      </c>
      <c r="D26" s="73">
        <v>4.0000000000000002E-4</v>
      </c>
      <c r="E26" s="47">
        <f t="shared" si="0"/>
        <v>-1615.4965174843944</v>
      </c>
      <c r="F26" s="47">
        <f t="shared" si="1"/>
        <v>-1615.5</v>
      </c>
      <c r="G26" s="47">
        <f>+C26-(C$7+F26*C$8)</f>
        <v>4.7328000000561588E-3</v>
      </c>
      <c r="K26" s="47">
        <f>+C26-(C$7+F26*C$8)</f>
        <v>4.7328000000561588E-3</v>
      </c>
      <c r="O26" s="47">
        <f t="shared" ca="1" si="2"/>
        <v>2.7480179866224974E-3</v>
      </c>
      <c r="Q26" s="69">
        <f t="shared" si="3"/>
        <v>40997.205800000003</v>
      </c>
      <c r="AC26" s="47">
        <v>-1319</v>
      </c>
      <c r="AD26" s="47">
        <v>-3.4082134516211227E-4</v>
      </c>
      <c r="AF26" s="47" t="s">
        <v>68</v>
      </c>
      <c r="AG26" s="47">
        <v>6.7419249075400464E-2</v>
      </c>
    </row>
    <row r="27" spans="1:37" s="47" customFormat="1" ht="12.95" customHeight="1" x14ac:dyDescent="0.2">
      <c r="A27" s="75" t="s">
        <v>50</v>
      </c>
      <c r="B27" s="76"/>
      <c r="C27" s="73">
        <v>56369.727200000001</v>
      </c>
      <c r="D27" s="73">
        <v>2.0000000000000001E-4</v>
      </c>
      <c r="E27" s="47">
        <f t="shared" si="0"/>
        <v>-1354.9984930290836</v>
      </c>
      <c r="F27" s="47">
        <f t="shared" si="1"/>
        <v>-1355</v>
      </c>
      <c r="G27" s="47">
        <f>+C27-(C$7+F27*C$8)</f>
        <v>2.0479999948292971E-3</v>
      </c>
      <c r="K27" s="47">
        <f>+G27</f>
        <v>2.0479999948292971E-3</v>
      </c>
      <c r="O27" s="47">
        <f t="shared" ca="1" si="2"/>
        <v>2.1287909298162203E-3</v>
      </c>
      <c r="Q27" s="69">
        <f t="shared" si="3"/>
        <v>41351.227200000001</v>
      </c>
      <c r="AC27" s="47">
        <v>-796</v>
      </c>
      <c r="AD27" s="47">
        <v>-1.1678725786623545E-3</v>
      </c>
      <c r="AF27" s="47" t="s">
        <v>69</v>
      </c>
      <c r="AG27" s="47">
        <v>9.1329521426129906E-3</v>
      </c>
    </row>
    <row r="28" spans="1:37" s="47" customFormat="1" ht="12.95" customHeight="1" x14ac:dyDescent="0.2">
      <c r="A28" s="73" t="s">
        <v>51</v>
      </c>
      <c r="B28" s="77"/>
      <c r="C28" s="73">
        <v>57080.491499999996</v>
      </c>
      <c r="D28" s="73">
        <v>1.1000000000000001E-3</v>
      </c>
      <c r="E28" s="47">
        <f t="shared" si="0"/>
        <v>-831.99989462977271</v>
      </c>
      <c r="F28" s="47">
        <f t="shared" si="1"/>
        <v>-832</v>
      </c>
      <c r="G28" s="47">
        <f>+C28-(C$7+F28*C$8)</f>
        <v>1.4319999172585085E-4</v>
      </c>
      <c r="J28" s="47">
        <f>+G28</f>
        <v>1.4319999172585085E-4</v>
      </c>
      <c r="O28" s="47">
        <f t="shared" ca="1" si="2"/>
        <v>8.8558267373298367E-4</v>
      </c>
      <c r="Q28" s="69">
        <f t="shared" si="3"/>
        <v>42061.991499999996</v>
      </c>
      <c r="AC28" s="47">
        <v>-780.5</v>
      </c>
      <c r="AD28" s="47">
        <v>-8.7316439021378756E-6</v>
      </c>
      <c r="AF28" s="47" t="s">
        <v>70</v>
      </c>
      <c r="AG28" s="47">
        <v>4.90093717023803E-4</v>
      </c>
    </row>
    <row r="29" spans="1:37" s="47" customFormat="1" ht="12.95" customHeight="1" thickBot="1" x14ac:dyDescent="0.25">
      <c r="A29" s="78" t="s">
        <v>53</v>
      </c>
      <c r="B29" s="79" t="s">
        <v>46</v>
      </c>
      <c r="C29" s="80">
        <v>57101.557399999998</v>
      </c>
      <c r="D29" s="80">
        <v>1E-4</v>
      </c>
      <c r="E29" s="47">
        <f t="shared" si="0"/>
        <v>-816.49906520710636</v>
      </c>
      <c r="F29" s="47">
        <f t="shared" si="1"/>
        <v>-816.5</v>
      </c>
      <c r="G29" s="47">
        <f>+C29-(C$7+F29*C$8)</f>
        <v>1.2703999964287505E-3</v>
      </c>
      <c r="K29" s="47">
        <f>+G29</f>
        <v>1.2703999964287505E-3</v>
      </c>
      <c r="O29" s="47">
        <f t="shared" ca="1" si="2"/>
        <v>8.4873806958520146E-4</v>
      </c>
      <c r="Q29" s="69">
        <f t="shared" si="3"/>
        <v>42083.057399999998</v>
      </c>
      <c r="AC29" s="47">
        <v>-564.5</v>
      </c>
      <c r="AD29" s="47">
        <v>1.3478066102834418E-4</v>
      </c>
      <c r="AF29" s="81" t="s">
        <v>71</v>
      </c>
      <c r="AG29" s="81">
        <v>18</v>
      </c>
    </row>
    <row r="30" spans="1:37" s="47" customFormat="1" ht="12.95" customHeight="1" x14ac:dyDescent="0.2">
      <c r="A30" s="82" t="s">
        <v>54</v>
      </c>
      <c r="B30" s="83" t="s">
        <v>55</v>
      </c>
      <c r="C30" s="84">
        <v>57109.357669999998</v>
      </c>
      <c r="D30" s="84">
        <v>5.9999999999999995E-4</v>
      </c>
      <c r="E30" s="47">
        <f t="shared" si="0"/>
        <v>-810.75942651515732</v>
      </c>
      <c r="F30" s="47">
        <f t="shared" si="1"/>
        <v>-811</v>
      </c>
      <c r="O30" s="47">
        <f t="shared" ca="1" si="2"/>
        <v>8.3566417779082705E-4</v>
      </c>
      <c r="Q30" s="69">
        <f t="shared" si="3"/>
        <v>42090.857669999998</v>
      </c>
      <c r="U30" s="47">
        <f>+C30-(C$7+F30*C$8)</f>
        <v>0.32694359999732114</v>
      </c>
      <c r="AC30" s="47">
        <v>-529.5</v>
      </c>
      <c r="AD30" s="47">
        <v>-8.0909465759759769E-4</v>
      </c>
    </row>
    <row r="31" spans="1:37" s="47" customFormat="1" ht="12.95" customHeight="1" thickBot="1" x14ac:dyDescent="0.25">
      <c r="A31" s="85" t="s">
        <v>1</v>
      </c>
      <c r="B31" s="86" t="s">
        <v>46</v>
      </c>
      <c r="C31" s="85">
        <v>57395.104899999998</v>
      </c>
      <c r="D31" s="85" t="s">
        <v>2</v>
      </c>
      <c r="E31" s="47">
        <f t="shared" si="0"/>
        <v>-600.49928713212</v>
      </c>
      <c r="F31" s="47">
        <f t="shared" si="1"/>
        <v>-600.5</v>
      </c>
      <c r="G31" s="47">
        <f t="shared" ref="G31:G56" si="4">+C31-(C$7+F31*C$8)</f>
        <v>9.6879999182419851E-4</v>
      </c>
      <c r="K31" s="47">
        <f t="shared" ref="K31:K56" si="5">+G31</f>
        <v>9.6879999182419851E-4</v>
      </c>
      <c r="O31" s="47">
        <f t="shared" ca="1" si="2"/>
        <v>3.3529068275158966E-4</v>
      </c>
      <c r="Q31" s="69">
        <f t="shared" si="3"/>
        <v>42376.604899999998</v>
      </c>
      <c r="AC31" s="47">
        <v>-518.5</v>
      </c>
      <c r="AD31" s="47">
        <v>4.1997309745056555E-4</v>
      </c>
      <c r="AF31" s="47" t="s">
        <v>72</v>
      </c>
    </row>
    <row r="32" spans="1:37" s="47" customFormat="1" ht="12.95" customHeight="1" x14ac:dyDescent="0.2">
      <c r="A32" s="87" t="s">
        <v>93</v>
      </c>
      <c r="B32" s="88" t="s">
        <v>46</v>
      </c>
      <c r="C32" s="89">
        <v>57407.335760000162</v>
      </c>
      <c r="D32" s="89">
        <v>2.0000000000000001E-4</v>
      </c>
      <c r="E32" s="47">
        <f t="shared" si="0"/>
        <v>-591.49950670237183</v>
      </c>
      <c r="F32" s="47">
        <f t="shared" si="1"/>
        <v>-591.5</v>
      </c>
      <c r="G32" s="47">
        <f t="shared" si="4"/>
        <v>6.7040015710517764E-4</v>
      </c>
      <c r="K32" s="47">
        <f t="shared" si="5"/>
        <v>6.7040015710517764E-4</v>
      </c>
      <c r="O32" s="47">
        <f t="shared" ca="1" si="2"/>
        <v>3.1389704163352241E-4</v>
      </c>
      <c r="Q32" s="69">
        <f t="shared" si="3"/>
        <v>42388.835760000162</v>
      </c>
      <c r="AC32" s="47">
        <v>-268</v>
      </c>
      <c r="AD32" s="47">
        <v>-8.7262027227552608E-4</v>
      </c>
      <c r="AF32" s="90"/>
      <c r="AG32" s="90" t="s">
        <v>77</v>
      </c>
      <c r="AH32" s="90" t="s">
        <v>78</v>
      </c>
      <c r="AI32" s="90" t="s">
        <v>79</v>
      </c>
      <c r="AJ32" s="90" t="s">
        <v>80</v>
      </c>
      <c r="AK32" s="90" t="s">
        <v>81</v>
      </c>
    </row>
    <row r="33" spans="1:40" s="47" customFormat="1" ht="12.95" customHeight="1" x14ac:dyDescent="0.2">
      <c r="A33" s="75" t="s">
        <v>52</v>
      </c>
      <c r="B33" s="76"/>
      <c r="C33" s="73">
        <v>57442.669500000004</v>
      </c>
      <c r="D33" s="73">
        <v>2.0000000000000001E-4</v>
      </c>
      <c r="E33" s="47">
        <f t="shared" si="0"/>
        <v>-565.50003473097001</v>
      </c>
      <c r="F33" s="47">
        <f t="shared" si="1"/>
        <v>-565.5</v>
      </c>
      <c r="G33" s="47">
        <f t="shared" si="4"/>
        <v>-4.7200002882163972E-5</v>
      </c>
      <c r="K33" s="47">
        <f t="shared" si="5"/>
        <v>-4.7200002882163972E-5</v>
      </c>
      <c r="O33" s="47">
        <f t="shared" ca="1" si="2"/>
        <v>2.5209318951466167E-4</v>
      </c>
      <c r="Q33" s="69">
        <f t="shared" si="3"/>
        <v>42424.169500000004</v>
      </c>
      <c r="AC33" s="47">
        <v>-267</v>
      </c>
      <c r="AD33" s="47">
        <v>-1.2881595612270758E-3</v>
      </c>
      <c r="AF33" s="47" t="s">
        <v>73</v>
      </c>
      <c r="AG33" s="47">
        <v>1</v>
      </c>
      <c r="AH33" s="47">
        <v>2.7782781051531451E-7</v>
      </c>
      <c r="AI33" s="47">
        <v>2.7782781051531451E-7</v>
      </c>
      <c r="AJ33" s="47">
        <v>1.1566912400206966</v>
      </c>
      <c r="AK33" s="47">
        <v>0.29810393584986961</v>
      </c>
    </row>
    <row r="34" spans="1:40" s="47" customFormat="1" ht="12.95" customHeight="1" x14ac:dyDescent="0.2">
      <c r="A34" s="78" t="s">
        <v>53</v>
      </c>
      <c r="B34" s="79" t="s">
        <v>46</v>
      </c>
      <c r="C34" s="80">
        <v>57457.619899999998</v>
      </c>
      <c r="D34" s="80">
        <v>3.3999999999999998E-3</v>
      </c>
      <c r="E34" s="47">
        <f t="shared" si="0"/>
        <v>-554.49914703091792</v>
      </c>
      <c r="F34" s="47">
        <f t="shared" si="1"/>
        <v>-554.5</v>
      </c>
      <c r="G34" s="47">
        <f t="shared" si="4"/>
        <v>1.159199993708171E-3</v>
      </c>
      <c r="K34" s="47">
        <f t="shared" si="5"/>
        <v>1.159199993708171E-3</v>
      </c>
      <c r="O34" s="47">
        <f t="shared" ca="1" si="2"/>
        <v>2.2594540592591286E-4</v>
      </c>
      <c r="Q34" s="69">
        <f t="shared" si="3"/>
        <v>42439.119899999998</v>
      </c>
      <c r="AC34" s="47">
        <v>0.5</v>
      </c>
      <c r="AD34" s="47">
        <v>1.5507905482081696E-4</v>
      </c>
      <c r="AF34" s="47" t="s">
        <v>74</v>
      </c>
      <c r="AG34" s="47">
        <v>16</v>
      </c>
      <c r="AH34" s="47">
        <v>3.8430696234593198E-6</v>
      </c>
      <c r="AI34" s="47">
        <v>2.4019185146620749E-7</v>
      </c>
    </row>
    <row r="35" spans="1:40" s="47" customFormat="1" ht="12.95" customHeight="1" thickBot="1" x14ac:dyDescent="0.25">
      <c r="A35" s="87" t="s">
        <v>93</v>
      </c>
      <c r="B35" s="88" t="s">
        <v>46</v>
      </c>
      <c r="C35" s="89">
        <v>57716.510819999967</v>
      </c>
      <c r="D35" s="89">
        <v>1E-4</v>
      </c>
      <c r="E35" s="47">
        <f t="shared" si="0"/>
        <v>-364.00056923474455</v>
      </c>
      <c r="F35" s="47">
        <f t="shared" si="1"/>
        <v>-364</v>
      </c>
      <c r="G35" s="47">
        <f t="shared" si="4"/>
        <v>-7.7360003342619166E-4</v>
      </c>
      <c r="K35" s="47">
        <f t="shared" si="5"/>
        <v>-7.7360003342619166E-4</v>
      </c>
      <c r="O35" s="47">
        <f t="shared" ca="1" si="2"/>
        <v>-2.2688666440650869E-4</v>
      </c>
      <c r="Q35" s="69">
        <f t="shared" si="3"/>
        <v>42698.010819999967</v>
      </c>
      <c r="AC35" s="47">
        <v>43</v>
      </c>
      <c r="AD35" s="47">
        <v>-4.0534098661737517E-4</v>
      </c>
      <c r="AF35" s="81" t="s">
        <v>75</v>
      </c>
      <c r="AG35" s="81">
        <v>17</v>
      </c>
      <c r="AH35" s="81">
        <v>4.1208974339746343E-6</v>
      </c>
      <c r="AI35" s="81"/>
      <c r="AJ35" s="81"/>
      <c r="AK35" s="81"/>
    </row>
    <row r="36" spans="1:40" s="47" customFormat="1" ht="12.95" customHeight="1" thickBot="1" x14ac:dyDescent="0.25">
      <c r="A36" s="91" t="s">
        <v>63</v>
      </c>
      <c r="B36" s="92" t="s">
        <v>46</v>
      </c>
      <c r="C36" s="93">
        <v>57798.052000000003</v>
      </c>
      <c r="D36" s="94" t="s">
        <v>64</v>
      </c>
      <c r="E36" s="47">
        <f t="shared" si="0"/>
        <v>-304.00047799233784</v>
      </c>
      <c r="F36" s="47">
        <f t="shared" si="1"/>
        <v>-304</v>
      </c>
      <c r="G36" s="47">
        <f t="shared" si="4"/>
        <v>-6.4959999872371554E-4</v>
      </c>
      <c r="K36" s="47">
        <f t="shared" si="5"/>
        <v>-6.4959999872371554E-4</v>
      </c>
      <c r="O36" s="47">
        <f t="shared" ca="1" si="2"/>
        <v>-3.6951093852695643E-4</v>
      </c>
      <c r="Q36" s="69">
        <f t="shared" si="3"/>
        <v>42779.552000000003</v>
      </c>
      <c r="AC36" s="47">
        <v>44.5</v>
      </c>
      <c r="AD36" s="47">
        <v>-1.28649924590718E-4</v>
      </c>
    </row>
    <row r="37" spans="1:40" s="47" customFormat="1" ht="12.95" customHeight="1" x14ac:dyDescent="0.2">
      <c r="A37" s="85" t="s">
        <v>0</v>
      </c>
      <c r="B37" s="95" t="s">
        <v>46</v>
      </c>
      <c r="C37" s="96">
        <v>57799.410600000003</v>
      </c>
      <c r="D37" s="96">
        <v>6.9999999999999999E-4</v>
      </c>
      <c r="E37" s="47">
        <f t="shared" si="0"/>
        <v>-303.00078527312689</v>
      </c>
      <c r="F37" s="47">
        <f t="shared" si="1"/>
        <v>-303</v>
      </c>
      <c r="G37" s="47">
        <f t="shared" si="4"/>
        <v>-1.0671999989426695E-3</v>
      </c>
      <c r="K37" s="47">
        <f t="shared" si="5"/>
        <v>-1.0671999989426695E-3</v>
      </c>
      <c r="O37" s="47">
        <f t="shared" ca="1" si="2"/>
        <v>-3.7188800976229732E-4</v>
      </c>
      <c r="Q37" s="69">
        <f t="shared" si="3"/>
        <v>42780.910600000003</v>
      </c>
      <c r="AC37" s="47">
        <v>68</v>
      </c>
      <c r="AD37" s="47">
        <v>-1.9382334721740335E-4</v>
      </c>
      <c r="AF37" s="90"/>
      <c r="AG37" s="90" t="s">
        <v>82</v>
      </c>
      <c r="AH37" s="90" t="s">
        <v>70</v>
      </c>
      <c r="AI37" s="90" t="s">
        <v>83</v>
      </c>
      <c r="AJ37" s="90" t="s">
        <v>84</v>
      </c>
      <c r="AK37" s="90" t="s">
        <v>85</v>
      </c>
      <c r="AL37" s="90" t="s">
        <v>86</v>
      </c>
      <c r="AM37" s="90" t="s">
        <v>87</v>
      </c>
      <c r="AN37" s="90" t="s">
        <v>88</v>
      </c>
    </row>
    <row r="38" spans="1:40" s="47" customFormat="1" ht="12.95" customHeight="1" x14ac:dyDescent="0.2">
      <c r="A38" s="87" t="s">
        <v>93</v>
      </c>
      <c r="B38" s="88" t="s">
        <v>46</v>
      </c>
      <c r="C38" s="89">
        <v>57814.360809999984</v>
      </c>
      <c r="D38" s="89">
        <v>1E-4</v>
      </c>
      <c r="E38" s="47">
        <f t="shared" si="0"/>
        <v>-292.00003737995695</v>
      </c>
      <c r="F38" s="47">
        <f t="shared" si="1"/>
        <v>-292</v>
      </c>
      <c r="G38" s="47">
        <f t="shared" si="4"/>
        <v>-5.080002301838249E-5</v>
      </c>
      <c r="K38" s="47">
        <f t="shared" si="5"/>
        <v>-5.080002301838249E-5</v>
      </c>
      <c r="O38" s="47">
        <f t="shared" ca="1" si="2"/>
        <v>-3.9803579335104602E-4</v>
      </c>
      <c r="Q38" s="69">
        <f t="shared" si="3"/>
        <v>42795.860809999984</v>
      </c>
      <c r="AC38" s="47">
        <v>277</v>
      </c>
      <c r="AD38" s="47">
        <v>-7.4153597961412743E-4</v>
      </c>
      <c r="AF38" s="47" t="s">
        <v>76</v>
      </c>
      <c r="AG38" s="47">
        <v>-3.8244433922095521E-4</v>
      </c>
      <c r="AH38" s="47">
        <v>1.5370615234020472E-4</v>
      </c>
      <c r="AI38" s="47">
        <v>-2.488152448019608</v>
      </c>
      <c r="AJ38" s="47">
        <v>2.4244943267159293E-2</v>
      </c>
      <c r="AK38" s="47">
        <v>-7.0828675251890562E-4</v>
      </c>
      <c r="AL38" s="47">
        <v>-5.6601925923004809E-5</v>
      </c>
      <c r="AM38" s="47">
        <v>-7.0828675251890562E-4</v>
      </c>
      <c r="AN38" s="47">
        <v>-5.6601925923004809E-5</v>
      </c>
    </row>
    <row r="39" spans="1:40" s="47" customFormat="1" ht="12.95" customHeight="1" thickBot="1" x14ac:dyDescent="0.25">
      <c r="A39" s="97" t="s">
        <v>92</v>
      </c>
      <c r="B39" s="77" t="s">
        <v>55</v>
      </c>
      <c r="C39" s="68">
        <v>58132.371099999997</v>
      </c>
      <c r="D39" s="68">
        <v>2.0000000000000001E-4</v>
      </c>
      <c r="E39" s="47">
        <f t="shared" si="0"/>
        <v>-57.999911112267036</v>
      </c>
      <c r="F39" s="47">
        <f t="shared" si="1"/>
        <v>-58</v>
      </c>
      <c r="G39" s="47">
        <f t="shared" si="4"/>
        <v>1.207999957841821E-4</v>
      </c>
      <c r="K39" s="47">
        <f t="shared" si="5"/>
        <v>1.207999957841821E-4</v>
      </c>
      <c r="O39" s="47">
        <f t="shared" ca="1" si="2"/>
        <v>-9.5427046242079231E-4</v>
      </c>
      <c r="Q39" s="69">
        <f t="shared" si="3"/>
        <v>43113.871099999997</v>
      </c>
      <c r="AC39" s="47">
        <v>297</v>
      </c>
      <c r="AD39" s="47">
        <v>-4.4680257269646972E-4</v>
      </c>
      <c r="AF39" s="81" t="s">
        <v>89</v>
      </c>
      <c r="AG39" s="81">
        <v>1.7691492847880062E-7</v>
      </c>
      <c r="AH39" s="81">
        <v>1.6449615761203542E-7</v>
      </c>
      <c r="AI39" s="81">
        <v>1.075495811252047</v>
      </c>
      <c r="AJ39" s="81">
        <v>0.29810393584986905</v>
      </c>
      <c r="AK39" s="81">
        <v>-1.7180126900892734E-7</v>
      </c>
      <c r="AL39" s="81">
        <v>5.2563112596652858E-7</v>
      </c>
      <c r="AM39" s="81">
        <v>-1.7180126900892734E-7</v>
      </c>
      <c r="AN39" s="81">
        <v>5.2563112596652858E-7</v>
      </c>
    </row>
    <row r="40" spans="1:40" s="47" customFormat="1" ht="12.95" customHeight="1" x14ac:dyDescent="0.2">
      <c r="A40" s="97" t="s">
        <v>92</v>
      </c>
      <c r="B40" s="77" t="s">
        <v>55</v>
      </c>
      <c r="C40" s="68">
        <v>58140.524100000002</v>
      </c>
      <c r="D40" s="68">
        <v>1E-4</v>
      </c>
      <c r="E40" s="47">
        <f t="shared" si="0"/>
        <v>-52.000724641094259</v>
      </c>
      <c r="F40" s="47">
        <f t="shared" si="1"/>
        <v>-52</v>
      </c>
      <c r="G40" s="47">
        <f t="shared" si="4"/>
        <v>-9.8479999724077061E-4</v>
      </c>
      <c r="K40" s="47">
        <f t="shared" si="5"/>
        <v>-9.8479999724077061E-4</v>
      </c>
      <c r="O40" s="47">
        <f t="shared" ca="1" si="2"/>
        <v>-9.6853288983283711E-4</v>
      </c>
      <c r="Q40" s="69">
        <f t="shared" si="3"/>
        <v>43122.024100000002</v>
      </c>
    </row>
    <row r="41" spans="1:40" s="47" customFormat="1" ht="12.95" customHeight="1" x14ac:dyDescent="0.2">
      <c r="A41" s="97" t="s">
        <v>92</v>
      </c>
      <c r="B41" s="77" t="s">
        <v>46</v>
      </c>
      <c r="C41" s="68">
        <v>58141.204100000003</v>
      </c>
      <c r="D41" s="68">
        <v>2.0000000000000001E-4</v>
      </c>
      <c r="E41" s="47">
        <f t="shared" si="0"/>
        <v>-51.500363203537972</v>
      </c>
      <c r="F41" s="47">
        <f t="shared" si="1"/>
        <v>-51.5</v>
      </c>
      <c r="G41" s="47">
        <f t="shared" si="4"/>
        <v>-4.9360000411979854E-4</v>
      </c>
      <c r="K41" s="47">
        <f t="shared" si="5"/>
        <v>-4.9360000411979854E-4</v>
      </c>
      <c r="O41" s="47">
        <f t="shared" ca="1" si="2"/>
        <v>-9.697214254505075E-4</v>
      </c>
      <c r="Q41" s="69">
        <f t="shared" si="3"/>
        <v>43122.704100000003</v>
      </c>
    </row>
    <row r="42" spans="1:40" s="47" customFormat="1" ht="12.95" customHeight="1" x14ac:dyDescent="0.2">
      <c r="A42" s="75" t="s">
        <v>90</v>
      </c>
      <c r="B42" s="77" t="s">
        <v>55</v>
      </c>
      <c r="C42" s="73">
        <v>58162.948700000001</v>
      </c>
      <c r="D42" s="73">
        <v>2.0000000000000001E-4</v>
      </c>
      <c r="E42" s="47">
        <f t="shared" si="0"/>
        <v>-35.50012891665444</v>
      </c>
      <c r="F42" s="47">
        <f t="shared" si="1"/>
        <v>-35.5</v>
      </c>
      <c r="G42" s="47">
        <f t="shared" si="4"/>
        <v>-1.7520000255899504E-4</v>
      </c>
      <c r="K42" s="47">
        <f t="shared" si="5"/>
        <v>-1.7520000255899504E-4</v>
      </c>
      <c r="O42" s="47">
        <f t="shared" ca="1" si="2"/>
        <v>-1.0077545652159602E-3</v>
      </c>
      <c r="Q42" s="69">
        <f t="shared" si="3"/>
        <v>43144.448700000001</v>
      </c>
    </row>
    <row r="43" spans="1:40" s="47" customFormat="1" ht="12.95" customHeight="1" x14ac:dyDescent="0.2">
      <c r="A43" s="87" t="s">
        <v>93</v>
      </c>
      <c r="B43" s="88" t="s">
        <v>46</v>
      </c>
      <c r="C43" s="89">
        <v>58200.321109999903</v>
      </c>
      <c r="D43" s="89">
        <v>1E-4</v>
      </c>
      <c r="E43" s="47">
        <f t="shared" si="0"/>
        <v>-8.0005512806461052</v>
      </c>
      <c r="F43" s="47">
        <f t="shared" si="1"/>
        <v>-8</v>
      </c>
      <c r="G43" s="47">
        <f t="shared" si="4"/>
        <v>-7.4920010229106992E-4</v>
      </c>
      <c r="K43" s="47">
        <f t="shared" si="5"/>
        <v>-7.4920010229106992E-4</v>
      </c>
      <c r="O43" s="47">
        <f t="shared" ca="1" si="2"/>
        <v>-1.073124024187832E-3</v>
      </c>
      <c r="Q43" s="69">
        <f t="shared" si="3"/>
        <v>43181.821109999903</v>
      </c>
    </row>
    <row r="44" spans="1:40" s="47" customFormat="1" ht="12.95" customHeight="1" x14ac:dyDescent="0.2">
      <c r="A44" s="98" t="s">
        <v>95</v>
      </c>
      <c r="B44" s="99" t="s">
        <v>46</v>
      </c>
      <c r="C44" s="100">
        <v>58220.704873000002</v>
      </c>
      <c r="D44" s="100">
        <v>2.3699999999999999E-4</v>
      </c>
      <c r="E44" s="47">
        <f t="shared" si="0"/>
        <v>6.9983442451365345</v>
      </c>
      <c r="F44" s="47">
        <f t="shared" si="1"/>
        <v>7</v>
      </c>
      <c r="G44" s="47">
        <f t="shared" si="4"/>
        <v>-2.2501999992527999E-3</v>
      </c>
      <c r="K44" s="47">
        <f t="shared" si="5"/>
        <v>-2.2501999992527999E-3</v>
      </c>
      <c r="O44" s="47">
        <f t="shared" ca="1" si="2"/>
        <v>-1.108780092717944E-3</v>
      </c>
      <c r="Q44" s="69">
        <f t="shared" si="3"/>
        <v>43202.204873000002</v>
      </c>
    </row>
    <row r="45" spans="1:40" s="47" customFormat="1" ht="12.95" customHeight="1" x14ac:dyDescent="0.2">
      <c r="A45" s="98" t="s">
        <v>95</v>
      </c>
      <c r="B45" s="99" t="s">
        <v>46</v>
      </c>
      <c r="C45" s="100">
        <v>58220.705847999998</v>
      </c>
      <c r="D45" s="100">
        <v>1.6200000000000001E-4</v>
      </c>
      <c r="E45" s="47">
        <f t="shared" si="0"/>
        <v>6.9990616751355113</v>
      </c>
      <c r="F45" s="47">
        <f t="shared" si="1"/>
        <v>7</v>
      </c>
      <c r="G45" s="47">
        <f t="shared" si="4"/>
        <v>-1.2752000038744882E-3</v>
      </c>
      <c r="K45" s="47">
        <f t="shared" si="5"/>
        <v>-1.2752000038744882E-3</v>
      </c>
      <c r="O45" s="47">
        <f t="shared" ca="1" si="2"/>
        <v>-1.108780092717944E-3</v>
      </c>
      <c r="Q45" s="69">
        <f t="shared" si="3"/>
        <v>43202.205847999998</v>
      </c>
    </row>
    <row r="46" spans="1:40" s="47" customFormat="1" ht="12.95" customHeight="1" x14ac:dyDescent="0.2">
      <c r="A46" s="75" t="s">
        <v>90</v>
      </c>
      <c r="B46" s="77" t="s">
        <v>46</v>
      </c>
      <c r="C46" s="73">
        <v>58220.706299999998</v>
      </c>
      <c r="D46" s="73">
        <v>2.0000000000000001E-4</v>
      </c>
      <c r="E46" s="47">
        <f t="shared" si="0"/>
        <v>6.9993942683265216</v>
      </c>
      <c r="F46" s="47">
        <f t="shared" si="1"/>
        <v>7</v>
      </c>
      <c r="G46" s="47">
        <f t="shared" si="4"/>
        <v>-8.2320000365143642E-4</v>
      </c>
      <c r="K46" s="47">
        <f t="shared" si="5"/>
        <v>-8.2320000365143642E-4</v>
      </c>
      <c r="O46" s="47">
        <f t="shared" ca="1" si="2"/>
        <v>-1.108780092717944E-3</v>
      </c>
      <c r="Q46" s="69">
        <f t="shared" si="3"/>
        <v>43202.206299999998</v>
      </c>
    </row>
    <row r="47" spans="1:40" s="47" customFormat="1" ht="12.95" customHeight="1" x14ac:dyDescent="0.2">
      <c r="A47" s="98" t="s">
        <v>95</v>
      </c>
      <c r="B47" s="99" t="s">
        <v>46</v>
      </c>
      <c r="C47" s="100">
        <v>58220.706383999997</v>
      </c>
      <c r="D47" s="100">
        <v>1.6899999999999999E-4</v>
      </c>
      <c r="E47" s="47">
        <f t="shared" si="0"/>
        <v>6.9994560776800823</v>
      </c>
      <c r="F47" s="47">
        <f t="shared" si="1"/>
        <v>7</v>
      </c>
      <c r="G47" s="47">
        <f t="shared" si="4"/>
        <v>-7.3920000431826338E-4</v>
      </c>
      <c r="K47" s="47">
        <f t="shared" si="5"/>
        <v>-7.3920000431826338E-4</v>
      </c>
      <c r="O47" s="47">
        <f t="shared" ca="1" si="2"/>
        <v>-1.108780092717944E-3</v>
      </c>
      <c r="Q47" s="69">
        <f t="shared" si="3"/>
        <v>43202.206383999997</v>
      </c>
    </row>
    <row r="48" spans="1:40" s="47" customFormat="1" ht="12.95" customHeight="1" x14ac:dyDescent="0.2">
      <c r="A48" s="75" t="s">
        <v>90</v>
      </c>
      <c r="B48" s="77" t="s">
        <v>55</v>
      </c>
      <c r="C48" s="73">
        <v>58222.7451</v>
      </c>
      <c r="D48" s="73">
        <v>2.0000000000000001E-4</v>
      </c>
      <c r="E48" s="47">
        <f t="shared" si="0"/>
        <v>8.4995955902241072</v>
      </c>
      <c r="F48" s="47">
        <f t="shared" si="1"/>
        <v>8.5</v>
      </c>
      <c r="G48" s="47">
        <f t="shared" si="4"/>
        <v>-5.4960000124992803E-4</v>
      </c>
      <c r="K48" s="47">
        <f t="shared" si="5"/>
        <v>-5.4960000124992803E-4</v>
      </c>
      <c r="O48" s="47">
        <f t="shared" ca="1" si="2"/>
        <v>-1.1123456995709552E-3</v>
      </c>
      <c r="Q48" s="69">
        <f t="shared" si="3"/>
        <v>43204.2451</v>
      </c>
    </row>
    <row r="49" spans="1:17" s="47" customFormat="1" ht="12.95" customHeight="1" x14ac:dyDescent="0.2">
      <c r="A49" s="75" t="s">
        <v>90</v>
      </c>
      <c r="B49" s="77" t="s">
        <v>46</v>
      </c>
      <c r="C49" s="73">
        <v>58254.681900000003</v>
      </c>
      <c r="D49" s="73">
        <v>2.0000000000000001E-4</v>
      </c>
      <c r="E49" s="47">
        <f t="shared" si="0"/>
        <v>31.999512000433313</v>
      </c>
      <c r="F49" s="47">
        <f t="shared" si="1"/>
        <v>32</v>
      </c>
      <c r="G49" s="47">
        <f t="shared" si="4"/>
        <v>-6.6320000041741878E-4</v>
      </c>
      <c r="K49" s="47">
        <f t="shared" si="5"/>
        <v>-6.6320000041741878E-4</v>
      </c>
      <c r="O49" s="47">
        <f t="shared" ca="1" si="2"/>
        <v>-1.1682068736014639E-3</v>
      </c>
      <c r="Q49" s="69">
        <f t="shared" si="3"/>
        <v>43236.181900000003</v>
      </c>
    </row>
    <row r="50" spans="1:17" s="47" customFormat="1" ht="12.95" customHeight="1" x14ac:dyDescent="0.2">
      <c r="A50" s="98" t="s">
        <v>94</v>
      </c>
      <c r="B50" s="99" t="s">
        <v>46</v>
      </c>
      <c r="C50" s="100">
        <v>58516.292300000001</v>
      </c>
      <c r="D50" s="100" t="s">
        <v>64</v>
      </c>
      <c r="E50" s="47">
        <f t="shared" si="0"/>
        <v>224.49915291751765</v>
      </c>
      <c r="F50" s="47">
        <f t="shared" si="1"/>
        <v>224.5</v>
      </c>
      <c r="G50" s="47">
        <f t="shared" si="4"/>
        <v>-1.1512000055518001E-3</v>
      </c>
      <c r="K50" s="47">
        <f t="shared" si="5"/>
        <v>-1.1512000055518001E-3</v>
      </c>
      <c r="O50" s="47">
        <f t="shared" ca="1" si="2"/>
        <v>-1.6257930864045673E-3</v>
      </c>
      <c r="Q50" s="69">
        <f t="shared" si="3"/>
        <v>43497.792300000001</v>
      </c>
    </row>
    <row r="51" spans="1:17" s="47" customFormat="1" ht="12.95" customHeight="1" x14ac:dyDescent="0.2">
      <c r="A51" s="75" t="s">
        <v>91</v>
      </c>
      <c r="B51" s="77" t="s">
        <v>46</v>
      </c>
      <c r="C51" s="68">
        <v>58538.715600000003</v>
      </c>
      <c r="D51" s="68">
        <v>5.0000000000000001E-4</v>
      </c>
      <c r="E51" s="47">
        <f t="shared" si="0"/>
        <v>240.99879206862371</v>
      </c>
      <c r="F51" s="47">
        <f t="shared" si="1"/>
        <v>241</v>
      </c>
      <c r="G51" s="47">
        <f t="shared" si="4"/>
        <v>-1.6415999998571351E-3</v>
      </c>
      <c r="K51" s="47">
        <f t="shared" si="5"/>
        <v>-1.6415999998571351E-3</v>
      </c>
      <c r="O51" s="47">
        <f t="shared" ca="1" si="2"/>
        <v>-1.6650147617876905E-3</v>
      </c>
      <c r="Q51" s="69">
        <f t="shared" si="3"/>
        <v>43520.215600000003</v>
      </c>
    </row>
    <row r="52" spans="1:17" s="47" customFormat="1" ht="12.95" customHeight="1" x14ac:dyDescent="0.2">
      <c r="A52" s="75" t="s">
        <v>91</v>
      </c>
      <c r="B52" s="77" t="s">
        <v>46</v>
      </c>
      <c r="C52" s="68">
        <v>58565.896205519311</v>
      </c>
      <c r="D52" s="68">
        <v>2.9999999999999997E-4</v>
      </c>
      <c r="E52" s="47">
        <f t="shared" si="0"/>
        <v>260.99897861463188</v>
      </c>
      <c r="F52" s="47">
        <f t="shared" si="1"/>
        <v>261</v>
      </c>
      <c r="G52" s="47">
        <f t="shared" si="4"/>
        <v>-1.3880806945962831E-3</v>
      </c>
      <c r="K52" s="47">
        <f t="shared" si="5"/>
        <v>-1.3880806945962831E-3</v>
      </c>
      <c r="O52" s="47">
        <f t="shared" ca="1" si="2"/>
        <v>-1.7125561864945063E-3</v>
      </c>
      <c r="Q52" s="69">
        <f t="shared" si="3"/>
        <v>43547.396205519311</v>
      </c>
    </row>
    <row r="53" spans="1:17" s="47" customFormat="1" ht="12.95" customHeight="1" x14ac:dyDescent="0.2">
      <c r="A53" s="44" t="s">
        <v>96</v>
      </c>
      <c r="B53" s="45" t="s">
        <v>46</v>
      </c>
      <c r="C53" s="104">
        <v>59258.308000000194</v>
      </c>
      <c r="D53" s="105">
        <v>5.0000000000000001E-4</v>
      </c>
      <c r="E53" s="47">
        <f t="shared" si="0"/>
        <v>770.49333283114993</v>
      </c>
      <c r="F53" s="47">
        <f t="shared" si="1"/>
        <v>770.5</v>
      </c>
      <c r="G53" s="47">
        <f t="shared" si="4"/>
        <v>-9.0607998063205741E-3</v>
      </c>
      <c r="K53" s="47">
        <f>+G53</f>
        <v>-9.0607998063205741E-3</v>
      </c>
      <c r="O53" s="47">
        <f t="shared" ca="1" si="2"/>
        <v>-2.9236739809006419E-3</v>
      </c>
      <c r="Q53" s="69">
        <f t="shared" si="3"/>
        <v>44239.808000000194</v>
      </c>
    </row>
    <row r="54" spans="1:17" s="47" customFormat="1" ht="12.95" customHeight="1" x14ac:dyDescent="0.2">
      <c r="A54" s="44" t="s">
        <v>97</v>
      </c>
      <c r="B54" s="45" t="s">
        <v>46</v>
      </c>
      <c r="C54" s="104">
        <v>59267.148599999957</v>
      </c>
      <c r="D54" s="105"/>
      <c r="E54" s="47">
        <f t="shared" si="0"/>
        <v>776.99847301459056</v>
      </c>
      <c r="F54" s="47">
        <f t="shared" si="1"/>
        <v>777</v>
      </c>
      <c r="G54" s="47">
        <f t="shared" si="4"/>
        <v>-2.0752000491484068E-3</v>
      </c>
      <c r="K54" s="47">
        <f t="shared" si="5"/>
        <v>-2.0752000491484068E-3</v>
      </c>
      <c r="O54" s="47">
        <f t="shared" ca="1" si="2"/>
        <v>-2.939124943930357E-3</v>
      </c>
      <c r="Q54" s="69">
        <f t="shared" si="3"/>
        <v>44248.648599999957</v>
      </c>
    </row>
    <row r="55" spans="1:17" s="47" customFormat="1" ht="12.95" customHeight="1" x14ac:dyDescent="0.2">
      <c r="A55" s="44" t="s">
        <v>98</v>
      </c>
      <c r="B55" s="45" t="s">
        <v>46</v>
      </c>
      <c r="C55" s="104">
        <v>59274.621299999999</v>
      </c>
      <c r="D55" s="105">
        <v>8.9999999999999998E-4</v>
      </c>
      <c r="E55" s="47">
        <f t="shared" si="0"/>
        <v>782.49707730054104</v>
      </c>
      <c r="F55" s="47">
        <f t="shared" si="1"/>
        <v>782.5</v>
      </c>
      <c r="G55" s="47">
        <f t="shared" si="4"/>
        <v>-3.9720000058878213E-3</v>
      </c>
      <c r="K55" s="47">
        <f t="shared" si="5"/>
        <v>-3.9720000058878213E-3</v>
      </c>
      <c r="O55" s="47">
        <f t="shared" ca="1" si="2"/>
        <v>-2.9521988357247312E-3</v>
      </c>
      <c r="Q55" s="69">
        <f t="shared" si="3"/>
        <v>44256.121299999999</v>
      </c>
    </row>
    <row r="56" spans="1:17" s="47" customFormat="1" ht="12.95" customHeight="1" x14ac:dyDescent="0.2">
      <c r="A56" s="44" t="s">
        <v>99</v>
      </c>
      <c r="B56" s="45" t="s">
        <v>46</v>
      </c>
      <c r="C56" s="104">
        <v>59621.851900000001</v>
      </c>
      <c r="D56" s="105">
        <v>1E-4</v>
      </c>
      <c r="E56" s="47">
        <f t="shared" si="0"/>
        <v>1037.9982569762144</v>
      </c>
      <c r="F56" s="47">
        <f t="shared" si="1"/>
        <v>1038</v>
      </c>
      <c r="G56" s="47">
        <f t="shared" si="4"/>
        <v>-2.3688000001129694E-3</v>
      </c>
      <c r="K56" s="47">
        <f t="shared" si="5"/>
        <v>-2.3688000001129694E-3</v>
      </c>
      <c r="O56" s="47">
        <f t="shared" ca="1" si="2"/>
        <v>-3.5595405363543046E-3</v>
      </c>
      <c r="Q56" s="69">
        <f t="shared" si="3"/>
        <v>44603.351900000001</v>
      </c>
    </row>
    <row r="57" spans="1:17" s="47" customFormat="1" ht="12.95" customHeight="1" x14ac:dyDescent="0.2">
      <c r="A57" s="46" t="s">
        <v>100</v>
      </c>
      <c r="B57" s="101" t="s">
        <v>46</v>
      </c>
      <c r="C57" s="102">
        <v>59632.723400000003</v>
      </c>
      <c r="D57" s="103">
        <v>2.9999999999999997E-4</v>
      </c>
      <c r="E57" s="47">
        <f t="shared" ref="E57" si="6">+(C57-C$7)/C$8</f>
        <v>1045.997785459143</v>
      </c>
      <c r="F57" s="47">
        <f t="shared" si="1"/>
        <v>1046</v>
      </c>
      <c r="G57" s="47">
        <f t="shared" ref="G57" si="7">+C57-(C$7+F57*C$8)</f>
        <v>-3.0095999973127618E-3</v>
      </c>
      <c r="K57" s="47">
        <f t="shared" ref="K57" si="8">+G57</f>
        <v>-3.0095999973127618E-3</v>
      </c>
      <c r="O57" s="47">
        <f t="shared" ref="O57" ca="1" si="9">+C$11+C$12*$F57</f>
        <v>-3.5785571062370313E-3</v>
      </c>
      <c r="Q57" s="69">
        <f t="shared" ref="Q57" si="10">+C57-15018.5</f>
        <v>44614.223400000003</v>
      </c>
    </row>
    <row r="58" spans="1:17" s="47" customFormat="1" ht="12.95" customHeight="1" x14ac:dyDescent="0.2">
      <c r="A58" s="107" t="s">
        <v>102</v>
      </c>
      <c r="B58" s="108" t="s">
        <v>46</v>
      </c>
      <c r="C58" s="109">
        <v>60320.385230000131</v>
      </c>
      <c r="D58" s="107">
        <v>2.0000000000000001E-4</v>
      </c>
      <c r="E58" s="47">
        <f t="shared" ref="E58:E59" si="11">+(C58-C$7)/C$8</f>
        <v>1551.9969940051751</v>
      </c>
      <c r="F58" s="47">
        <f t="shared" ref="F58:F59" si="12">ROUND(2*E58,0)/2</f>
        <v>1552</v>
      </c>
      <c r="G58" s="47">
        <f t="shared" ref="G58:G59" si="13">+C58-(C$7+F58*C$8)</f>
        <v>-4.0851998710422777E-3</v>
      </c>
      <c r="K58" s="47">
        <f t="shared" ref="K58:K59" si="14">+G58</f>
        <v>-4.0851998710422777E-3</v>
      </c>
      <c r="O58" s="47">
        <f t="shared" ref="O58:O59" ca="1" si="15">+C$11+C$12*$F58</f>
        <v>-4.7813551513194736E-3</v>
      </c>
      <c r="Q58" s="69">
        <f t="shared" ref="Q58:Q59" si="16">+C58-15018.5</f>
        <v>45301.885230000131</v>
      </c>
    </row>
    <row r="59" spans="1:17" s="47" customFormat="1" ht="12.95" customHeight="1" x14ac:dyDescent="0.2">
      <c r="A59" s="44" t="s">
        <v>103</v>
      </c>
      <c r="B59" s="110" t="s">
        <v>46</v>
      </c>
      <c r="C59" s="109">
        <v>60445.414400000001</v>
      </c>
      <c r="D59" s="111">
        <v>2.0000000000000001E-4</v>
      </c>
      <c r="E59" s="47">
        <f t="shared" si="11"/>
        <v>1643.9966634722009</v>
      </c>
      <c r="F59" s="47">
        <f t="shared" si="12"/>
        <v>1644</v>
      </c>
      <c r="G59" s="47">
        <f t="shared" si="13"/>
        <v>-4.5344000027398579E-3</v>
      </c>
      <c r="K59" s="47">
        <f t="shared" si="14"/>
        <v>-4.5344000027398579E-3</v>
      </c>
      <c r="O59" s="47">
        <f t="shared" ca="1" si="15"/>
        <v>-5.0000457049708272E-3</v>
      </c>
      <c r="Q59" s="69">
        <f t="shared" si="16"/>
        <v>45426.914400000001</v>
      </c>
    </row>
    <row r="60" spans="1:17" s="47" customFormat="1" ht="12.95" customHeight="1" x14ac:dyDescent="0.2">
      <c r="C60" s="68"/>
      <c r="D60" s="68"/>
    </row>
    <row r="61" spans="1:17" s="47" customFormat="1" ht="12.95" customHeight="1" x14ac:dyDescent="0.2">
      <c r="C61" s="68"/>
      <c r="D61" s="68"/>
    </row>
    <row r="62" spans="1:17" s="47" customFormat="1" ht="12.95" customHeight="1" x14ac:dyDescent="0.2">
      <c r="C62" s="68"/>
      <c r="D62" s="68"/>
    </row>
    <row r="63" spans="1:17" s="47" customFormat="1" ht="12.95" customHeight="1" x14ac:dyDescent="0.2">
      <c r="C63" s="68"/>
      <c r="D63" s="68"/>
    </row>
    <row r="64" spans="1:17" s="47" customFormat="1" ht="12.95" customHeight="1" x14ac:dyDescent="0.2">
      <c r="C64" s="68"/>
      <c r="D64" s="68"/>
    </row>
    <row r="65" spans="3:4" s="47" customFormat="1" ht="12.95" customHeight="1" x14ac:dyDescent="0.2">
      <c r="C65" s="68"/>
      <c r="D65" s="68"/>
    </row>
    <row r="66" spans="3:4" s="47" customFormat="1" ht="12.95" customHeight="1" x14ac:dyDescent="0.2">
      <c r="C66" s="68"/>
      <c r="D66" s="68"/>
    </row>
    <row r="67" spans="3:4" s="47" customFormat="1" ht="12.95" customHeight="1" x14ac:dyDescent="0.2">
      <c r="C67" s="68"/>
      <c r="D67" s="68"/>
    </row>
    <row r="68" spans="3:4" s="47" customFormat="1" ht="12.95" customHeight="1" x14ac:dyDescent="0.2">
      <c r="C68" s="68"/>
      <c r="D68" s="68"/>
    </row>
    <row r="69" spans="3:4" s="47" customFormat="1" ht="12.95" customHeight="1" x14ac:dyDescent="0.2">
      <c r="C69" s="68"/>
      <c r="D69" s="68"/>
    </row>
    <row r="70" spans="3:4" s="47" customFormat="1" ht="12.95" customHeight="1" x14ac:dyDescent="0.2">
      <c r="C70" s="68"/>
      <c r="D70" s="68"/>
    </row>
    <row r="71" spans="3:4" s="47" customFormat="1" ht="12.95" customHeight="1" x14ac:dyDescent="0.2">
      <c r="C71" s="68"/>
      <c r="D71" s="68"/>
    </row>
    <row r="72" spans="3:4" s="47" customFormat="1" ht="12.95" customHeight="1" x14ac:dyDescent="0.2">
      <c r="C72" s="68"/>
      <c r="D72" s="68"/>
    </row>
    <row r="73" spans="3:4" s="47" customFormat="1" ht="12.95" customHeight="1" x14ac:dyDescent="0.2">
      <c r="C73" s="68"/>
      <c r="D73" s="68"/>
    </row>
    <row r="74" spans="3:4" s="47" customFormat="1" ht="12.95" customHeight="1" x14ac:dyDescent="0.2">
      <c r="C74" s="68"/>
      <c r="D74" s="68"/>
    </row>
    <row r="75" spans="3:4" s="47" customFormat="1" ht="12.95" customHeight="1" x14ac:dyDescent="0.2">
      <c r="C75" s="68"/>
      <c r="D75" s="68"/>
    </row>
    <row r="76" spans="3:4" s="47" customFormat="1" ht="12.95" customHeight="1" x14ac:dyDescent="0.2">
      <c r="C76" s="68"/>
      <c r="D76" s="68"/>
    </row>
    <row r="77" spans="3:4" s="47" customFormat="1" ht="12.95" customHeight="1" x14ac:dyDescent="0.2">
      <c r="C77" s="68"/>
      <c r="D77" s="68"/>
    </row>
    <row r="78" spans="3:4" s="47" customFormat="1" ht="12.95" customHeight="1" x14ac:dyDescent="0.2">
      <c r="C78" s="68"/>
      <c r="D78" s="68"/>
    </row>
    <row r="79" spans="3:4" s="47" customFormat="1" ht="12.95" customHeight="1" x14ac:dyDescent="0.2">
      <c r="C79" s="68"/>
      <c r="D79" s="68"/>
    </row>
    <row r="80" spans="3:4" s="47" customFormat="1" ht="12.95" customHeight="1" x14ac:dyDescent="0.2">
      <c r="C80" s="68"/>
      <c r="D80" s="68"/>
    </row>
    <row r="81" spans="3:4" s="47" customFormat="1" ht="12.95" customHeight="1" x14ac:dyDescent="0.2">
      <c r="C81" s="68"/>
      <c r="D81" s="68"/>
    </row>
    <row r="82" spans="3:4" s="47" customFormat="1" ht="12.95" customHeight="1" x14ac:dyDescent="0.2">
      <c r="C82" s="68"/>
      <c r="D82" s="68"/>
    </row>
    <row r="83" spans="3:4" s="47" customFormat="1" ht="12.95" customHeight="1" x14ac:dyDescent="0.2">
      <c r="C83" s="68"/>
      <c r="D83" s="68"/>
    </row>
    <row r="84" spans="3:4" s="47" customFormat="1" ht="12.95" customHeight="1" x14ac:dyDescent="0.2">
      <c r="C84" s="68"/>
      <c r="D84" s="68"/>
    </row>
    <row r="85" spans="3:4" s="47" customFormat="1" ht="12.95" customHeight="1" x14ac:dyDescent="0.2">
      <c r="C85" s="68"/>
      <c r="D85" s="68"/>
    </row>
    <row r="86" spans="3:4" s="47" customFormat="1" ht="12.95" customHeight="1" x14ac:dyDescent="0.2">
      <c r="C86" s="68"/>
      <c r="D86" s="68"/>
    </row>
    <row r="87" spans="3:4" s="47" customFormat="1" ht="12.95" customHeight="1" x14ac:dyDescent="0.2">
      <c r="C87" s="68"/>
      <c r="D87" s="68"/>
    </row>
    <row r="88" spans="3:4" s="47" customFormat="1" ht="12.95" customHeight="1" x14ac:dyDescent="0.2">
      <c r="C88" s="68"/>
      <c r="D88" s="68"/>
    </row>
    <row r="89" spans="3:4" s="47" customFormat="1" ht="12.95" customHeight="1" x14ac:dyDescent="0.2">
      <c r="C89" s="68"/>
      <c r="D89" s="68"/>
    </row>
    <row r="90" spans="3:4" s="47" customFormat="1" ht="12.95" customHeight="1" x14ac:dyDescent="0.2">
      <c r="C90" s="68"/>
      <c r="D90" s="68"/>
    </row>
    <row r="91" spans="3:4" s="47" customFormat="1" ht="12.95" customHeight="1" x14ac:dyDescent="0.2">
      <c r="C91" s="68"/>
      <c r="D91" s="68"/>
    </row>
    <row r="92" spans="3:4" s="47" customFormat="1" ht="12.95" customHeight="1" x14ac:dyDescent="0.2">
      <c r="C92" s="68"/>
      <c r="D92" s="68"/>
    </row>
    <row r="93" spans="3:4" s="47" customFormat="1" ht="12.95" customHeight="1" x14ac:dyDescent="0.2">
      <c r="C93" s="68"/>
      <c r="D93" s="68"/>
    </row>
    <row r="94" spans="3:4" s="47" customFormat="1" ht="12.95" customHeight="1" x14ac:dyDescent="0.2">
      <c r="C94" s="68"/>
      <c r="D94" s="68"/>
    </row>
    <row r="95" spans="3:4" s="47" customFormat="1" ht="12.95" customHeight="1" x14ac:dyDescent="0.2">
      <c r="C95" s="68"/>
      <c r="D95" s="68"/>
    </row>
    <row r="96" spans="3:4" s="47" customFormat="1" ht="12.95" customHeight="1" x14ac:dyDescent="0.2">
      <c r="C96" s="68"/>
      <c r="D96" s="68"/>
    </row>
    <row r="97" spans="3:4" s="47" customFormat="1" ht="12.95" customHeight="1" x14ac:dyDescent="0.2">
      <c r="C97" s="68"/>
      <c r="D97" s="68"/>
    </row>
    <row r="98" spans="3:4" s="47" customFormat="1" ht="12.95" customHeight="1" x14ac:dyDescent="0.2">
      <c r="C98" s="68"/>
      <c r="D98" s="68"/>
    </row>
    <row r="99" spans="3:4" s="47" customFormat="1" ht="12.95" customHeight="1" x14ac:dyDescent="0.2">
      <c r="C99" s="68"/>
      <c r="D99" s="68"/>
    </row>
    <row r="100" spans="3:4" s="47" customFormat="1" ht="12.95" customHeight="1" x14ac:dyDescent="0.2">
      <c r="C100" s="68"/>
      <c r="D100" s="68"/>
    </row>
    <row r="101" spans="3:4" s="47" customFormat="1" ht="12.95" customHeight="1" x14ac:dyDescent="0.2">
      <c r="C101" s="68"/>
      <c r="D101" s="68"/>
    </row>
    <row r="102" spans="3:4" s="47" customFormat="1" ht="12.95" customHeight="1" x14ac:dyDescent="0.2">
      <c r="C102" s="68"/>
      <c r="D102" s="68"/>
    </row>
    <row r="103" spans="3:4" s="47" customFormat="1" ht="12.95" customHeight="1" x14ac:dyDescent="0.2">
      <c r="C103" s="68"/>
      <c r="D103" s="68"/>
    </row>
    <row r="104" spans="3:4" s="47" customFormat="1" ht="12.95" customHeight="1" x14ac:dyDescent="0.2">
      <c r="C104" s="68"/>
      <c r="D104" s="68"/>
    </row>
    <row r="105" spans="3:4" s="47" customFormat="1" ht="12.95" customHeight="1" x14ac:dyDescent="0.2">
      <c r="C105" s="68"/>
      <c r="D105" s="68"/>
    </row>
    <row r="106" spans="3:4" s="47" customFormat="1" ht="12.95" customHeight="1" x14ac:dyDescent="0.2">
      <c r="C106" s="68"/>
      <c r="D106" s="68"/>
    </row>
    <row r="107" spans="3:4" s="47" customFormat="1" ht="12.95" customHeight="1" x14ac:dyDescent="0.2">
      <c r="C107" s="68"/>
      <c r="D107" s="68"/>
    </row>
    <row r="108" spans="3:4" s="47" customFormat="1" ht="12.95" customHeight="1" x14ac:dyDescent="0.2">
      <c r="C108" s="68"/>
      <c r="D108" s="68"/>
    </row>
    <row r="109" spans="3:4" s="47" customFormat="1" ht="12.95" customHeight="1" x14ac:dyDescent="0.2">
      <c r="C109" s="68"/>
      <c r="D109" s="68"/>
    </row>
    <row r="110" spans="3:4" s="47" customFormat="1" ht="12.95" customHeight="1" x14ac:dyDescent="0.2">
      <c r="C110" s="68"/>
      <c r="D110" s="68"/>
    </row>
    <row r="111" spans="3:4" s="47" customFormat="1" ht="12.95" customHeight="1" x14ac:dyDescent="0.2">
      <c r="C111" s="68"/>
      <c r="D111" s="68"/>
    </row>
    <row r="112" spans="3:4" s="47" customFormat="1" ht="12.95" customHeight="1" x14ac:dyDescent="0.2">
      <c r="C112" s="68"/>
      <c r="D112" s="68"/>
    </row>
    <row r="113" spans="3:4" s="47" customFormat="1" ht="12.95" customHeight="1" x14ac:dyDescent="0.2">
      <c r="C113" s="68"/>
      <c r="D113" s="68"/>
    </row>
    <row r="114" spans="3:4" s="47" customFormat="1" ht="12.95" customHeight="1" x14ac:dyDescent="0.2">
      <c r="C114" s="68"/>
      <c r="D114" s="68"/>
    </row>
    <row r="115" spans="3:4" s="47" customFormat="1" ht="12.95" customHeight="1" x14ac:dyDescent="0.2">
      <c r="C115" s="68"/>
      <c r="D115" s="68"/>
    </row>
    <row r="116" spans="3:4" s="47" customFormat="1" ht="12.95" customHeight="1" x14ac:dyDescent="0.2">
      <c r="C116" s="68"/>
      <c r="D116" s="68"/>
    </row>
    <row r="117" spans="3:4" s="47" customFormat="1" ht="12.95" customHeight="1" x14ac:dyDescent="0.2">
      <c r="C117" s="68"/>
      <c r="D117" s="68"/>
    </row>
    <row r="118" spans="3:4" s="47" customFormat="1" ht="12.95" customHeight="1" x14ac:dyDescent="0.2">
      <c r="C118" s="68"/>
      <c r="D118" s="68"/>
    </row>
    <row r="119" spans="3:4" s="47" customFormat="1" ht="12.95" customHeight="1" x14ac:dyDescent="0.2">
      <c r="C119" s="68"/>
      <c r="D119" s="68"/>
    </row>
    <row r="120" spans="3:4" s="47" customFormat="1" ht="12.95" customHeight="1" x14ac:dyDescent="0.2">
      <c r="C120" s="68"/>
      <c r="D120" s="68"/>
    </row>
    <row r="121" spans="3:4" s="47" customFormat="1" ht="12.95" customHeight="1" x14ac:dyDescent="0.2">
      <c r="C121" s="68"/>
      <c r="D121" s="68"/>
    </row>
    <row r="122" spans="3:4" s="47" customFormat="1" ht="12.95" customHeight="1" x14ac:dyDescent="0.2">
      <c r="C122" s="68"/>
      <c r="D122" s="68"/>
    </row>
    <row r="123" spans="3:4" s="47" customFormat="1" ht="12.95" customHeight="1" x14ac:dyDescent="0.2">
      <c r="C123" s="68"/>
      <c r="D123" s="68"/>
    </row>
    <row r="124" spans="3:4" s="47" customFormat="1" ht="12.95" customHeight="1" x14ac:dyDescent="0.2">
      <c r="C124" s="68"/>
      <c r="D124" s="68"/>
    </row>
    <row r="125" spans="3:4" s="47" customFormat="1" ht="12.95" customHeight="1" x14ac:dyDescent="0.2">
      <c r="C125" s="68"/>
      <c r="D125" s="68"/>
    </row>
    <row r="126" spans="3:4" s="47" customFormat="1" ht="12.95" customHeight="1" x14ac:dyDescent="0.2">
      <c r="C126" s="68"/>
      <c r="D126" s="68"/>
    </row>
    <row r="127" spans="3:4" s="47" customFormat="1" ht="12.95" customHeight="1" x14ac:dyDescent="0.2">
      <c r="C127" s="68"/>
      <c r="D127" s="68"/>
    </row>
    <row r="128" spans="3:4" s="47" customFormat="1" ht="12.95" customHeight="1" x14ac:dyDescent="0.2">
      <c r="C128" s="68"/>
      <c r="D128" s="68"/>
    </row>
    <row r="129" spans="3:4" s="47" customFormat="1" ht="12.95" customHeight="1" x14ac:dyDescent="0.2">
      <c r="C129" s="68"/>
      <c r="D129" s="68"/>
    </row>
    <row r="130" spans="3:4" s="47" customFormat="1" ht="12.95" customHeight="1" x14ac:dyDescent="0.2">
      <c r="C130" s="68"/>
      <c r="D130" s="68"/>
    </row>
    <row r="131" spans="3:4" s="47" customFormat="1" ht="12.95" customHeight="1" x14ac:dyDescent="0.2">
      <c r="C131" s="68"/>
      <c r="D131" s="68"/>
    </row>
    <row r="132" spans="3:4" s="47" customFormat="1" ht="12.95" customHeight="1" x14ac:dyDescent="0.2">
      <c r="C132" s="68"/>
      <c r="D132" s="68"/>
    </row>
    <row r="133" spans="3:4" s="47" customFormat="1" ht="12.95" customHeight="1" x14ac:dyDescent="0.2">
      <c r="C133" s="68"/>
      <c r="D133" s="68"/>
    </row>
    <row r="134" spans="3:4" s="47" customFormat="1" ht="12.95" customHeight="1" x14ac:dyDescent="0.2">
      <c r="C134" s="68"/>
      <c r="D134" s="68"/>
    </row>
    <row r="135" spans="3:4" s="47" customFormat="1" ht="12.95" customHeight="1" x14ac:dyDescent="0.2">
      <c r="C135" s="68"/>
      <c r="D135" s="68"/>
    </row>
    <row r="136" spans="3:4" s="47" customFormat="1" ht="12.95" customHeight="1" x14ac:dyDescent="0.2">
      <c r="C136" s="68"/>
      <c r="D136" s="68"/>
    </row>
    <row r="137" spans="3:4" s="47" customFormat="1" ht="12.95" customHeight="1" x14ac:dyDescent="0.2">
      <c r="C137" s="68"/>
      <c r="D137" s="68"/>
    </row>
    <row r="138" spans="3:4" s="47" customFormat="1" ht="12.95" customHeight="1" x14ac:dyDescent="0.2">
      <c r="C138" s="68"/>
      <c r="D138" s="68"/>
    </row>
    <row r="139" spans="3:4" s="47" customFormat="1" ht="12.95" customHeight="1" x14ac:dyDescent="0.2">
      <c r="C139" s="68"/>
      <c r="D139" s="68"/>
    </row>
    <row r="140" spans="3:4" s="47" customFormat="1" ht="12.95" customHeight="1" x14ac:dyDescent="0.2">
      <c r="C140" s="68"/>
      <c r="D140" s="68"/>
    </row>
    <row r="141" spans="3:4" s="47" customFormat="1" ht="12.95" customHeight="1" x14ac:dyDescent="0.2">
      <c r="C141" s="68"/>
      <c r="D141" s="68"/>
    </row>
    <row r="142" spans="3:4" s="47" customFormat="1" ht="12.95" customHeight="1" x14ac:dyDescent="0.2">
      <c r="C142" s="68"/>
      <c r="D142" s="68"/>
    </row>
    <row r="143" spans="3:4" s="47" customFormat="1" ht="12.95" customHeight="1" x14ac:dyDescent="0.2">
      <c r="C143" s="68"/>
      <c r="D143" s="68"/>
    </row>
    <row r="144" spans="3:4" s="47" customFormat="1" ht="12.95" customHeight="1" x14ac:dyDescent="0.2">
      <c r="C144" s="68"/>
      <c r="D144" s="68"/>
    </row>
    <row r="145" spans="3:4" s="47" customFormat="1" ht="12.95" customHeight="1" x14ac:dyDescent="0.2">
      <c r="C145" s="68"/>
      <c r="D145" s="68"/>
    </row>
    <row r="146" spans="3:4" s="47" customFormat="1" ht="12.95" customHeight="1" x14ac:dyDescent="0.2">
      <c r="C146" s="68"/>
      <c r="D146" s="68"/>
    </row>
    <row r="147" spans="3:4" s="47" customFormat="1" ht="12.95" customHeight="1" x14ac:dyDescent="0.2">
      <c r="C147" s="68"/>
      <c r="D147" s="68"/>
    </row>
    <row r="148" spans="3:4" s="47" customFormat="1" ht="12.95" customHeight="1" x14ac:dyDescent="0.2">
      <c r="C148" s="68"/>
      <c r="D148" s="68"/>
    </row>
    <row r="149" spans="3:4" s="47" customFormat="1" ht="12.95" customHeight="1" x14ac:dyDescent="0.2">
      <c r="C149" s="68"/>
      <c r="D149" s="68"/>
    </row>
    <row r="150" spans="3:4" s="47" customFormat="1" ht="12.95" customHeight="1" x14ac:dyDescent="0.2">
      <c r="C150" s="68"/>
      <c r="D150" s="68"/>
    </row>
    <row r="151" spans="3:4" s="47" customFormat="1" ht="12.95" customHeight="1" x14ac:dyDescent="0.2">
      <c r="C151" s="68"/>
      <c r="D151" s="68"/>
    </row>
    <row r="152" spans="3:4" s="47" customFormat="1" ht="12.95" customHeight="1" x14ac:dyDescent="0.2">
      <c r="C152" s="68"/>
      <c r="D152" s="68"/>
    </row>
    <row r="153" spans="3:4" s="47" customFormat="1" ht="12.95" customHeight="1" x14ac:dyDescent="0.2">
      <c r="C153" s="68"/>
      <c r="D153" s="68"/>
    </row>
    <row r="154" spans="3:4" s="47" customFormat="1" ht="12.95" customHeight="1" x14ac:dyDescent="0.2">
      <c r="C154" s="68"/>
      <c r="D154" s="68"/>
    </row>
    <row r="155" spans="3:4" s="47" customFormat="1" ht="12.95" customHeight="1" x14ac:dyDescent="0.2">
      <c r="C155" s="68"/>
      <c r="D155" s="68"/>
    </row>
    <row r="156" spans="3:4" s="47" customFormat="1" ht="12.95" customHeight="1" x14ac:dyDescent="0.2">
      <c r="C156" s="68"/>
      <c r="D156" s="68"/>
    </row>
    <row r="157" spans="3:4" s="47" customFormat="1" ht="12.95" customHeight="1" x14ac:dyDescent="0.2">
      <c r="C157" s="68"/>
      <c r="D157" s="68"/>
    </row>
    <row r="158" spans="3:4" s="47" customFormat="1" ht="12.95" customHeight="1" x14ac:dyDescent="0.2">
      <c r="C158" s="68"/>
      <c r="D158" s="68"/>
    </row>
    <row r="159" spans="3:4" s="47" customFormat="1" ht="12.95" customHeight="1" x14ac:dyDescent="0.2">
      <c r="C159" s="68"/>
      <c r="D159" s="68"/>
    </row>
    <row r="160" spans="3:4" s="47" customFormat="1" ht="12.95" customHeight="1" x14ac:dyDescent="0.2">
      <c r="C160" s="68"/>
      <c r="D160" s="68"/>
    </row>
    <row r="161" spans="3:4" s="47" customFormat="1" ht="12.95" customHeight="1" x14ac:dyDescent="0.2">
      <c r="C161" s="68"/>
      <c r="D161" s="68"/>
    </row>
    <row r="162" spans="3:4" s="47" customFormat="1" ht="12.95" customHeight="1" x14ac:dyDescent="0.2">
      <c r="C162" s="68"/>
      <c r="D162" s="68"/>
    </row>
    <row r="163" spans="3:4" s="47" customFormat="1" ht="12.95" customHeight="1" x14ac:dyDescent="0.2">
      <c r="C163" s="68"/>
      <c r="D163" s="68"/>
    </row>
    <row r="164" spans="3:4" s="47" customFormat="1" ht="12.95" customHeight="1" x14ac:dyDescent="0.2">
      <c r="C164" s="68"/>
      <c r="D164" s="68"/>
    </row>
    <row r="165" spans="3:4" s="47" customFormat="1" ht="12.95" customHeight="1" x14ac:dyDescent="0.2">
      <c r="C165" s="68"/>
      <c r="D165" s="68"/>
    </row>
    <row r="166" spans="3:4" s="47" customFormat="1" ht="12.95" customHeight="1" x14ac:dyDescent="0.2">
      <c r="C166" s="68"/>
      <c r="D166" s="68"/>
    </row>
    <row r="167" spans="3:4" s="47" customFormat="1" ht="12.95" customHeight="1" x14ac:dyDescent="0.2">
      <c r="C167" s="68"/>
      <c r="D167" s="68"/>
    </row>
    <row r="168" spans="3:4" s="47" customFormat="1" ht="12.95" customHeight="1" x14ac:dyDescent="0.2">
      <c r="C168" s="68"/>
      <c r="D168" s="68"/>
    </row>
    <row r="169" spans="3:4" s="47" customFormat="1" ht="12.95" customHeight="1" x14ac:dyDescent="0.2">
      <c r="C169" s="68"/>
      <c r="D169" s="68"/>
    </row>
    <row r="170" spans="3:4" s="47" customFormat="1" ht="12.95" customHeight="1" x14ac:dyDescent="0.2">
      <c r="C170" s="68"/>
      <c r="D170" s="68"/>
    </row>
    <row r="171" spans="3:4" s="47" customFormat="1" ht="12.95" customHeight="1" x14ac:dyDescent="0.2">
      <c r="C171" s="68"/>
      <c r="D171" s="68"/>
    </row>
    <row r="172" spans="3:4" s="47" customFormat="1" ht="12.95" customHeight="1" x14ac:dyDescent="0.2">
      <c r="C172" s="68"/>
      <c r="D172" s="68"/>
    </row>
    <row r="173" spans="3:4" s="47" customFormat="1" ht="12.95" customHeight="1" x14ac:dyDescent="0.2">
      <c r="C173" s="68"/>
      <c r="D173" s="68"/>
    </row>
    <row r="174" spans="3:4" s="47" customFormat="1" ht="12.95" customHeight="1" x14ac:dyDescent="0.2">
      <c r="C174" s="68"/>
      <c r="D174" s="68"/>
    </row>
    <row r="175" spans="3:4" s="47" customFormat="1" ht="12.95" customHeight="1" x14ac:dyDescent="0.2">
      <c r="C175" s="68"/>
      <c r="D175" s="68"/>
    </row>
    <row r="176" spans="3:4" s="47" customFormat="1" ht="12.95" customHeight="1" x14ac:dyDescent="0.2">
      <c r="C176" s="68"/>
      <c r="D176" s="68"/>
    </row>
    <row r="177" spans="3:4" s="47" customFormat="1" ht="12.95" customHeight="1" x14ac:dyDescent="0.2">
      <c r="C177" s="68"/>
      <c r="D177" s="68"/>
    </row>
    <row r="178" spans="3:4" s="47" customFormat="1" ht="12.95" customHeight="1" x14ac:dyDescent="0.2">
      <c r="C178" s="68"/>
      <c r="D178" s="68"/>
    </row>
    <row r="179" spans="3:4" s="47" customFormat="1" ht="12.95" customHeight="1" x14ac:dyDescent="0.2">
      <c r="C179" s="68"/>
      <c r="D179" s="68"/>
    </row>
    <row r="180" spans="3:4" s="47" customFormat="1" ht="12.95" customHeight="1" x14ac:dyDescent="0.2">
      <c r="C180" s="68"/>
      <c r="D180" s="68"/>
    </row>
    <row r="181" spans="3:4" s="47" customFormat="1" ht="12.95" customHeight="1" x14ac:dyDescent="0.2">
      <c r="C181" s="68"/>
      <c r="D181" s="68"/>
    </row>
    <row r="182" spans="3:4" s="47" customFormat="1" ht="12.95" customHeight="1" x14ac:dyDescent="0.2">
      <c r="C182" s="68"/>
      <c r="D182" s="68"/>
    </row>
    <row r="183" spans="3:4" s="47" customFormat="1" ht="12.95" customHeight="1" x14ac:dyDescent="0.2">
      <c r="C183" s="68"/>
      <c r="D183" s="68"/>
    </row>
    <row r="184" spans="3:4" s="47" customFormat="1" ht="12.95" customHeight="1" x14ac:dyDescent="0.2">
      <c r="C184" s="68"/>
      <c r="D184" s="68"/>
    </row>
    <row r="185" spans="3:4" s="47" customFormat="1" ht="12.95" customHeight="1" x14ac:dyDescent="0.2">
      <c r="C185" s="68"/>
      <c r="D185" s="68"/>
    </row>
    <row r="186" spans="3:4" s="47" customFormat="1" ht="12.95" customHeight="1" x14ac:dyDescent="0.2">
      <c r="C186" s="68"/>
      <c r="D186" s="68"/>
    </row>
    <row r="187" spans="3:4" s="47" customFormat="1" ht="12.95" customHeight="1" x14ac:dyDescent="0.2">
      <c r="C187" s="68"/>
      <c r="D187" s="68"/>
    </row>
    <row r="188" spans="3:4" s="47" customFormat="1" ht="12.95" customHeight="1" x14ac:dyDescent="0.2">
      <c r="C188" s="68"/>
      <c r="D188" s="68"/>
    </row>
    <row r="189" spans="3:4" s="47" customFormat="1" ht="12.95" customHeight="1" x14ac:dyDescent="0.2">
      <c r="C189" s="68"/>
      <c r="D189" s="68"/>
    </row>
    <row r="190" spans="3:4" s="47" customFormat="1" ht="12.95" customHeight="1" x14ac:dyDescent="0.2">
      <c r="C190" s="68"/>
      <c r="D190" s="68"/>
    </row>
    <row r="191" spans="3:4" s="47" customFormat="1" ht="12.95" customHeight="1" x14ac:dyDescent="0.2">
      <c r="C191" s="68"/>
      <c r="D191" s="68"/>
    </row>
    <row r="192" spans="3:4" s="47" customFormat="1" ht="12.95" customHeight="1" x14ac:dyDescent="0.2">
      <c r="C192" s="68"/>
      <c r="D192" s="68"/>
    </row>
    <row r="193" spans="3:4" s="47" customFormat="1" ht="12.95" customHeight="1" x14ac:dyDescent="0.2">
      <c r="C193" s="68"/>
      <c r="D193" s="68"/>
    </row>
    <row r="194" spans="3:4" s="47" customFormat="1" ht="12.95" customHeight="1" x14ac:dyDescent="0.2">
      <c r="C194" s="68"/>
      <c r="D194" s="68"/>
    </row>
    <row r="195" spans="3:4" s="47" customFormat="1" ht="12.95" customHeight="1" x14ac:dyDescent="0.2">
      <c r="C195" s="68"/>
      <c r="D195" s="68"/>
    </row>
    <row r="196" spans="3:4" s="47" customFormat="1" ht="12.95" customHeight="1" x14ac:dyDescent="0.2">
      <c r="C196" s="68"/>
      <c r="D196" s="68"/>
    </row>
    <row r="197" spans="3:4" s="47" customFormat="1" ht="12.95" customHeight="1" x14ac:dyDescent="0.2">
      <c r="C197" s="68"/>
      <c r="D197" s="68"/>
    </row>
    <row r="198" spans="3:4" s="47" customFormat="1" ht="12.95" customHeight="1" x14ac:dyDescent="0.2">
      <c r="C198" s="68"/>
      <c r="D198" s="68"/>
    </row>
    <row r="199" spans="3:4" s="47" customFormat="1" ht="12.95" customHeight="1" x14ac:dyDescent="0.2">
      <c r="C199" s="68"/>
      <c r="D199" s="68"/>
    </row>
    <row r="200" spans="3:4" s="47" customFormat="1" ht="12.95" customHeight="1" x14ac:dyDescent="0.2">
      <c r="C200" s="68"/>
      <c r="D200" s="68"/>
    </row>
    <row r="201" spans="3:4" s="47" customFormat="1" ht="12.95" customHeight="1" x14ac:dyDescent="0.2">
      <c r="C201" s="68"/>
      <c r="D201" s="68"/>
    </row>
    <row r="202" spans="3:4" s="47" customFormat="1" ht="12.95" customHeight="1" x14ac:dyDescent="0.2">
      <c r="C202" s="68"/>
      <c r="D202" s="68"/>
    </row>
    <row r="203" spans="3:4" s="47" customFormat="1" ht="12.95" customHeight="1" x14ac:dyDescent="0.2">
      <c r="C203" s="68"/>
      <c r="D203" s="68"/>
    </row>
    <row r="204" spans="3:4" s="47" customFormat="1" ht="12.95" customHeight="1" x14ac:dyDescent="0.2">
      <c r="C204" s="68"/>
      <c r="D204" s="68"/>
    </row>
    <row r="205" spans="3:4" s="47" customFormat="1" ht="12.95" customHeight="1" x14ac:dyDescent="0.2">
      <c r="C205" s="68"/>
      <c r="D205" s="68"/>
    </row>
    <row r="206" spans="3:4" s="47" customFormat="1" ht="12.95" customHeight="1" x14ac:dyDescent="0.2">
      <c r="C206" s="68"/>
      <c r="D206" s="68"/>
    </row>
    <row r="207" spans="3:4" s="47" customFormat="1" ht="12.95" customHeight="1" x14ac:dyDescent="0.2">
      <c r="C207" s="68"/>
      <c r="D207" s="68"/>
    </row>
    <row r="208" spans="3:4" s="47" customFormat="1" ht="12.95" customHeight="1" x14ac:dyDescent="0.2">
      <c r="C208" s="68"/>
      <c r="D208" s="68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</sheetData>
  <protectedRanges>
    <protectedRange sqref="A44:D47" name="Range1"/>
  </protectedRanges>
  <sortState xmlns:xlrd2="http://schemas.microsoft.com/office/spreadsheetml/2017/richdata2" ref="A21:V56">
    <sortCondition ref="C21:C56"/>
  </sortState>
  <phoneticPr fontId="7" type="noConversion"/>
  <hyperlinks>
    <hyperlink ref="H63883" r:id="rId1" display="http://vsolj.cetus-net.org/bulletin.html" xr:uid="{00000000-0004-0000-0000-000000000000}"/>
    <hyperlink ref="H63876" r:id="rId2" display="https://www.aavso.org/ejaavso" xr:uid="{00000000-0004-0000-0000-000001000000}"/>
    <hyperlink ref="I63883" r:id="rId3" display="http://vsolj.cetus-net.org/bulletin.html" xr:uid="{00000000-0004-0000-0000-000002000000}"/>
    <hyperlink ref="AQ57534" r:id="rId4" display="http://cdsbib.u-strasbg.fr/cgi-bin/cdsbib?1990RMxAA..21..381G" xr:uid="{00000000-0004-0000-0000-000003000000}"/>
    <hyperlink ref="H63880" r:id="rId5" display="https://www.aavso.org/ejaavso" xr:uid="{00000000-0004-0000-0000-000004000000}"/>
    <hyperlink ref="AP4898" r:id="rId6" display="http://cdsbib.u-strasbg.fr/cgi-bin/cdsbib?1990RMxAA..21..381G" xr:uid="{00000000-0004-0000-0000-000005000000}"/>
    <hyperlink ref="AP4901" r:id="rId7" display="http://cdsbib.u-strasbg.fr/cgi-bin/cdsbib?1990RMxAA..21..381G" xr:uid="{00000000-0004-0000-0000-000006000000}"/>
    <hyperlink ref="AP4899" r:id="rId8" display="http://cdsbib.u-strasbg.fr/cgi-bin/cdsbib?1990RMxAA..21..381G" xr:uid="{00000000-0004-0000-0000-000007000000}"/>
    <hyperlink ref="AP4883" r:id="rId9" display="http://cdsbib.u-strasbg.fr/cgi-bin/cdsbib?1990RMxAA..21..381G" xr:uid="{00000000-0004-0000-0000-000008000000}"/>
    <hyperlink ref="AQ5112" r:id="rId10" display="http://cdsbib.u-strasbg.fr/cgi-bin/cdsbib?1990RMxAA..21..381G" xr:uid="{00000000-0004-0000-0000-000009000000}"/>
    <hyperlink ref="AQ5116" r:id="rId11" display="http://cdsbib.u-strasbg.fr/cgi-bin/cdsbib?1990RMxAA..21..381G" xr:uid="{00000000-0004-0000-0000-00000A000000}"/>
    <hyperlink ref="AQ64796" r:id="rId12" display="http://cdsbib.u-strasbg.fr/cgi-bin/cdsbib?1990RMxAA..21..381G" xr:uid="{00000000-0004-0000-0000-00000B000000}"/>
    <hyperlink ref="I2004" r:id="rId13" display="http://vsolj.cetus-net.org/bulletin.html" xr:uid="{00000000-0004-0000-0000-00000C000000}"/>
    <hyperlink ref="H2004" r:id="rId14" display="http://vsolj.cetus-net.org/bulletin.html" xr:uid="{00000000-0004-0000-0000-00000D000000}"/>
    <hyperlink ref="AQ65457" r:id="rId15" display="http://cdsbib.u-strasbg.fr/cgi-bin/cdsbib?1990RMxAA..21..381G" xr:uid="{00000000-0004-0000-0000-00000E000000}"/>
    <hyperlink ref="AQ65456" r:id="rId16" display="http://cdsbib.u-strasbg.fr/cgi-bin/cdsbib?1990RMxAA..21..381G" xr:uid="{00000000-0004-0000-0000-00000F000000}"/>
    <hyperlink ref="AP3174" r:id="rId17" display="http://cdsbib.u-strasbg.fr/cgi-bin/cdsbib?1990RMxAA..21..381G" xr:uid="{00000000-0004-0000-0000-000010000000}"/>
    <hyperlink ref="AP3192" r:id="rId18" display="http://cdsbib.u-strasbg.fr/cgi-bin/cdsbib?1990RMxAA..21..381G" xr:uid="{00000000-0004-0000-0000-000011000000}"/>
    <hyperlink ref="AP3193" r:id="rId19" display="http://cdsbib.u-strasbg.fr/cgi-bin/cdsbib?1990RMxAA..21..381G" xr:uid="{00000000-0004-0000-0000-000012000000}"/>
    <hyperlink ref="AP318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B035-EE46-4DE5-93C2-47A135D7AA6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38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26</v>
      </c>
      <c r="B2" s="28" t="s">
        <v>41</v>
      </c>
      <c r="D2" s="28" t="s">
        <v>42</v>
      </c>
    </row>
    <row r="3" spans="1:6" ht="13.5" thickBot="1" x14ac:dyDescent="0.25"/>
    <row r="4" spans="1:6" ht="14.25" thickTop="1" thickBot="1" x14ac:dyDescent="0.25">
      <c r="A4" s="4" t="s">
        <v>3</v>
      </c>
      <c r="C4" s="7" t="s">
        <v>40</v>
      </c>
      <c r="D4" s="8" t="s">
        <v>40</v>
      </c>
    </row>
    <row r="5" spans="1:6" ht="13.5" thickTop="1" x14ac:dyDescent="0.2">
      <c r="A5" s="10" t="s">
        <v>31</v>
      </c>
      <c r="B5" s="11"/>
      <c r="C5" s="12">
        <v>8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v>56369.047339601195</v>
      </c>
      <c r="D7" s="29" t="s">
        <v>39</v>
      </c>
      <c r="E7">
        <v>56369.047339601195</v>
      </c>
      <c r="F7">
        <v>1.3590155392948862</v>
      </c>
    </row>
    <row r="8" spans="1:6" x14ac:dyDescent="0.2">
      <c r="A8" t="s">
        <v>6</v>
      </c>
      <c r="C8">
        <v>1.3590155392948862</v>
      </c>
      <c r="D8" s="29" t="s">
        <v>39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3">
        <f ca="1">INTERCEPT(INDIRECT($D$9):G990,INDIRECT($C$9):F990)</f>
        <v>9.0038913806058553E-5</v>
      </c>
      <c r="D11" s="13"/>
      <c r="E11" s="11"/>
    </row>
    <row r="12" spans="1:6" x14ac:dyDescent="0.2">
      <c r="A12" s="11" t="s">
        <v>19</v>
      </c>
      <c r="B12" s="11"/>
      <c r="C12" s="23">
        <f ca="1">SLOPE(INDIRECT($D$9):G990,INDIRECT($C$9):F990)</f>
        <v>4.5730317322477313E-7</v>
      </c>
      <c r="D12" s="13"/>
      <c r="E12" s="11"/>
    </row>
    <row r="13" spans="1:6" x14ac:dyDescent="0.2">
      <c r="A13" s="11" t="s">
        <v>21</v>
      </c>
      <c r="B13" s="11"/>
      <c r="C13" s="13" t="s">
        <v>16</v>
      </c>
    </row>
    <row r="14" spans="1:6" x14ac:dyDescent="0.2">
      <c r="A14" s="11"/>
      <c r="B14" s="11"/>
      <c r="C14" s="11"/>
    </row>
    <row r="15" spans="1:6" x14ac:dyDescent="0.2">
      <c r="A15" s="14" t="s">
        <v>20</v>
      </c>
      <c r="B15" s="11"/>
      <c r="C15" s="15">
        <f ca="1">(C7+C11)+(C8+C12)*INT(MAX(F21:F3531))</f>
        <v>58162.948545149549</v>
      </c>
      <c r="E15" s="16" t="s">
        <v>36</v>
      </c>
      <c r="F15" s="12">
        <v>1</v>
      </c>
    </row>
    <row r="16" spans="1:6" x14ac:dyDescent="0.2">
      <c r="A16" s="18" t="s">
        <v>7</v>
      </c>
      <c r="B16" s="11"/>
      <c r="C16" s="19">
        <f ca="1">+C8+C12</f>
        <v>1.3590159965980595</v>
      </c>
      <c r="E16" s="16" t="s">
        <v>33</v>
      </c>
      <c r="F16" s="17">
        <f ca="1">NOW()+15018.5+$C$5/24</f>
        <v>60682.399346296297</v>
      </c>
    </row>
    <row r="17" spans="1:21" ht="13.5" thickBot="1" x14ac:dyDescent="0.25">
      <c r="A17" s="16" t="s">
        <v>30</v>
      </c>
      <c r="B17" s="11"/>
      <c r="C17" s="11">
        <f>COUNT(C21:C2189)</f>
        <v>13</v>
      </c>
      <c r="E17" s="16" t="s">
        <v>37</v>
      </c>
      <c r="F17" s="17">
        <f ca="1">ROUND(2*(F16-$C$7)/$C$8,0)/2+F15</f>
        <v>3175</v>
      </c>
    </row>
    <row r="18" spans="1:21" ht="14.25" thickTop="1" thickBot="1" x14ac:dyDescent="0.25">
      <c r="A18" s="18" t="s">
        <v>8</v>
      </c>
      <c r="B18" s="11"/>
      <c r="C18" s="21">
        <f ca="1">+C15</f>
        <v>58162.948545149549</v>
      </c>
      <c r="D18" s="22">
        <f ca="1">+C16</f>
        <v>1.3590159965980595</v>
      </c>
      <c r="E18" s="16" t="s">
        <v>38</v>
      </c>
      <c r="F18" s="25">
        <f ca="1">ROUND(2*(F16-$C$15)/$C$16,0)/2+F15</f>
        <v>1855</v>
      </c>
    </row>
    <row r="19" spans="1:21" ht="13.5" thickTop="1" x14ac:dyDescent="0.2">
      <c r="E19" s="16" t="s">
        <v>34</v>
      </c>
      <c r="F19" s="20">
        <f ca="1">+$C$15+$C$16*F18-15018.5-$C$5/24</f>
        <v>45665.089885505615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56</v>
      </c>
      <c r="I20" s="6" t="s">
        <v>57</v>
      </c>
      <c r="J20" s="6" t="s">
        <v>58</v>
      </c>
      <c r="K20" s="6" t="s">
        <v>59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32" t="s">
        <v>49</v>
      </c>
    </row>
    <row r="21" spans="1:21" x14ac:dyDescent="0.2">
      <c r="A21" s="28" t="s">
        <v>39</v>
      </c>
      <c r="C21" s="9">
        <v>51526.875</v>
      </c>
      <c r="D21" s="9" t="s">
        <v>16</v>
      </c>
      <c r="E21">
        <f t="shared" ref="E21:E32" si="0">+(C21-C$7)/C$8</f>
        <v>-3562.9999802014886</v>
      </c>
      <c r="F21">
        <f t="shared" ref="F21:F33" si="1">ROUND(2*E21,0)/2</f>
        <v>-3563</v>
      </c>
      <c r="G21">
        <f>+C21-(C$7+F21*C$8)</f>
        <v>2.6906483981292695E-5</v>
      </c>
      <c r="I21">
        <f>+G21</f>
        <v>2.6906483981292695E-5</v>
      </c>
      <c r="O21">
        <f t="shared" ref="O21:O32" ca="1" si="2">+C$11+C$12*$F21</f>
        <v>-1.5393322923938082E-3</v>
      </c>
      <c r="Q21" s="2">
        <f t="shared" ref="Q21:Q32" si="3">+C21-15018.5</f>
        <v>36508.375</v>
      </c>
    </row>
    <row r="22" spans="1:21" x14ac:dyDescent="0.2">
      <c r="A22" s="30" t="s">
        <v>45</v>
      </c>
      <c r="B22" s="31" t="s">
        <v>46</v>
      </c>
      <c r="C22" s="30">
        <v>55603.921600000001</v>
      </c>
      <c r="D22" s="30">
        <v>2.9999999999999997E-4</v>
      </c>
      <c r="E22">
        <f t="shared" si="0"/>
        <v>-562.9999933614979</v>
      </c>
      <c r="F22">
        <f t="shared" si="1"/>
        <v>-563</v>
      </c>
      <c r="G22">
        <f>+C22-(C$7+F22*C$8)</f>
        <v>9.0218309196643531E-6</v>
      </c>
      <c r="K22">
        <f>+G22</f>
        <v>9.0218309196643531E-6</v>
      </c>
      <c r="O22">
        <f t="shared" ca="1" si="2"/>
        <v>-1.6742277271948868E-4</v>
      </c>
      <c r="Q22" s="2">
        <f t="shared" si="3"/>
        <v>40585.421600000001</v>
      </c>
    </row>
    <row r="23" spans="1:21" x14ac:dyDescent="0.2">
      <c r="A23" s="33" t="s">
        <v>43</v>
      </c>
      <c r="B23" s="34"/>
      <c r="C23" s="35">
        <v>55902.905200000001</v>
      </c>
      <c r="D23" s="35">
        <v>1E-4</v>
      </c>
      <c r="E23">
        <f t="shared" si="0"/>
        <v>-342.99985991554428</v>
      </c>
      <c r="F23">
        <f t="shared" si="1"/>
        <v>-343</v>
      </c>
      <c r="G23">
        <f>+C23-(C$7+F23*C$8)</f>
        <v>1.903769516502507E-4</v>
      </c>
      <c r="K23">
        <f>+G23</f>
        <v>1.903769516502507E-4</v>
      </c>
      <c r="O23">
        <f t="shared" ca="1" si="2"/>
        <v>-6.6816074610038625E-5</v>
      </c>
      <c r="Q23" s="2">
        <f t="shared" si="3"/>
        <v>40884.405200000001</v>
      </c>
    </row>
    <row r="24" spans="1:21" x14ac:dyDescent="0.2">
      <c r="A24" s="33" t="s">
        <v>48</v>
      </c>
      <c r="B24" s="34"/>
      <c r="C24" s="35">
        <v>55936.880299999997</v>
      </c>
      <c r="D24" s="35">
        <v>2.0000000000000001E-4</v>
      </c>
      <c r="E24">
        <f t="shared" si="0"/>
        <v>-318.00007218859616</v>
      </c>
      <c r="F24">
        <f t="shared" si="1"/>
        <v>-318</v>
      </c>
      <c r="G24">
        <f>+C24-(C$7+F24*C$8)</f>
        <v>-9.8105425422545522E-5</v>
      </c>
      <c r="K24">
        <f>+G24</f>
        <v>-9.8105425422545522E-5</v>
      </c>
      <c r="O24">
        <f t="shared" ca="1" si="2"/>
        <v>-5.5383495279419292E-5</v>
      </c>
      <c r="Q24" s="2">
        <f t="shared" si="3"/>
        <v>40918.380299999997</v>
      </c>
    </row>
    <row r="25" spans="1:21" x14ac:dyDescent="0.2">
      <c r="A25" s="35" t="s">
        <v>47</v>
      </c>
      <c r="B25" s="36" t="s">
        <v>46</v>
      </c>
      <c r="C25" s="35">
        <v>55987.843000000001</v>
      </c>
      <c r="D25" s="35">
        <v>4.0000000000000002E-4</v>
      </c>
      <c r="E25">
        <f t="shared" si="0"/>
        <v>-280.50035380682897</v>
      </c>
      <c r="F25">
        <f t="shared" si="1"/>
        <v>-280.5</v>
      </c>
      <c r="G25">
        <f>+C25-(C$7+F25*C$8)</f>
        <v>-4.8082898138090968E-4</v>
      </c>
      <c r="K25">
        <f>+G25</f>
        <v>-4.8082898138090968E-4</v>
      </c>
      <c r="O25">
        <f t="shared" ca="1" si="2"/>
        <v>-3.8234626283490305E-5</v>
      </c>
      <c r="Q25" s="2">
        <f t="shared" si="3"/>
        <v>40969.343000000001</v>
      </c>
    </row>
    <row r="26" spans="1:21" x14ac:dyDescent="0.2">
      <c r="A26" s="35" t="s">
        <v>47</v>
      </c>
      <c r="B26" s="36" t="s">
        <v>46</v>
      </c>
      <c r="C26" s="35">
        <v>56015.705800000003</v>
      </c>
      <c r="D26" s="35">
        <v>4.0000000000000002E-4</v>
      </c>
      <c r="E26">
        <f t="shared" si="0"/>
        <v>-259.99815998021609</v>
      </c>
      <c r="F26">
        <f t="shared" si="1"/>
        <v>-260</v>
      </c>
      <c r="O26">
        <f t="shared" ca="1" si="2"/>
        <v>-2.8859911232382454E-5</v>
      </c>
      <c r="Q26" s="2">
        <f t="shared" si="3"/>
        <v>40997.205800000003</v>
      </c>
      <c r="U26">
        <f>+C26-(C$7+F26*C$8)</f>
        <v>2.5006154755828902E-3</v>
      </c>
    </row>
    <row r="27" spans="1:21" x14ac:dyDescent="0.2">
      <c r="A27" s="33" t="s">
        <v>50</v>
      </c>
      <c r="B27" s="34"/>
      <c r="C27" s="35">
        <v>56369.727200000001</v>
      </c>
      <c r="D27" s="35">
        <v>2.0000000000000001E-4</v>
      </c>
      <c r="E27">
        <f t="shared" si="0"/>
        <v>0.50025947397119563</v>
      </c>
      <c r="F27">
        <f t="shared" si="1"/>
        <v>0.5</v>
      </c>
      <c r="G27">
        <f>+C27-(C$7+F27*C$8)</f>
        <v>3.526291620801203E-4</v>
      </c>
      <c r="K27">
        <f>+G27</f>
        <v>3.526291620801203E-4</v>
      </c>
      <c r="O27">
        <f t="shared" ca="1" si="2"/>
        <v>9.0267565392670936E-5</v>
      </c>
      <c r="Q27" s="2">
        <f t="shared" si="3"/>
        <v>41351.227200000001</v>
      </c>
    </row>
    <row r="28" spans="1:21" x14ac:dyDescent="0.2">
      <c r="A28" s="35" t="s">
        <v>51</v>
      </c>
      <c r="B28" s="36"/>
      <c r="C28" s="35">
        <v>57080.491499999996</v>
      </c>
      <c r="D28" s="35">
        <v>1.1000000000000001E-3</v>
      </c>
      <c r="E28">
        <f t="shared" si="0"/>
        <v>523.49965090754483</v>
      </c>
      <c r="F28">
        <f t="shared" si="1"/>
        <v>523.5</v>
      </c>
      <c r="G28">
        <f>+C28-(C$7+F28*C$8)</f>
        <v>-4.7442207142012194E-4</v>
      </c>
      <c r="J28">
        <f>+G28</f>
        <v>-4.7442207142012194E-4</v>
      </c>
      <c r="O28">
        <f t="shared" ca="1" si="2"/>
        <v>3.2943712498922727E-4</v>
      </c>
      <c r="Q28" s="2">
        <f t="shared" si="3"/>
        <v>42061.991499999996</v>
      </c>
    </row>
    <row r="29" spans="1:21" x14ac:dyDescent="0.2">
      <c r="A29" s="37" t="s">
        <v>53</v>
      </c>
      <c r="B29" s="38" t="s">
        <v>46</v>
      </c>
      <c r="C29" s="39">
        <v>57101.557399999998</v>
      </c>
      <c r="D29" s="39">
        <v>1E-4</v>
      </c>
      <c r="E29">
        <f t="shared" si="0"/>
        <v>539.00050383445932</v>
      </c>
      <c r="F29">
        <f t="shared" si="1"/>
        <v>539</v>
      </c>
      <c r="G29">
        <f>+C29-(C$7+F29*C$8)</f>
        <v>6.8471885606413707E-4</v>
      </c>
      <c r="K29">
        <f>+G29</f>
        <v>6.8471885606413707E-4</v>
      </c>
      <c r="O29">
        <f t="shared" ca="1" si="2"/>
        <v>3.365253241742113E-4</v>
      </c>
      <c r="Q29" s="2">
        <f t="shared" si="3"/>
        <v>42083.057399999998</v>
      </c>
    </row>
    <row r="30" spans="1:21" x14ac:dyDescent="0.2">
      <c r="A30" s="40" t="s">
        <v>54</v>
      </c>
      <c r="B30" s="41" t="s">
        <v>55</v>
      </c>
      <c r="C30" s="42">
        <v>57109.357669999998</v>
      </c>
      <c r="D30" s="42">
        <v>5.9999999999999995E-4</v>
      </c>
      <c r="E30">
        <f t="shared" si="0"/>
        <v>544.74015122954859</v>
      </c>
      <c r="F30">
        <f t="shared" si="1"/>
        <v>544.5</v>
      </c>
      <c r="O30">
        <f t="shared" ca="1" si="2"/>
        <v>3.3904049162694752E-4</v>
      </c>
      <c r="Q30" s="2">
        <f t="shared" si="3"/>
        <v>42090.857669999998</v>
      </c>
      <c r="U30">
        <f>+C30-(C$7+F30*C$8)</f>
        <v>0.32636925273982342</v>
      </c>
    </row>
    <row r="31" spans="1:21" x14ac:dyDescent="0.2">
      <c r="A31" s="33" t="s">
        <v>52</v>
      </c>
      <c r="C31" s="9">
        <v>57442.669500000004</v>
      </c>
      <c r="D31" s="9">
        <v>2.0000000000000001E-4</v>
      </c>
      <c r="E31">
        <f t="shared" si="0"/>
        <v>789.99991490593891</v>
      </c>
      <c r="F31">
        <f t="shared" si="1"/>
        <v>790</v>
      </c>
      <c r="G31">
        <f>+C31-(C$7+F31*C$8)</f>
        <v>-1.1564415035536513E-4</v>
      </c>
      <c r="K31">
        <f>+G31</f>
        <v>-1.1564415035536513E-4</v>
      </c>
      <c r="O31">
        <f t="shared" ca="1" si="2"/>
        <v>4.5130842065362932E-4</v>
      </c>
      <c r="Q31" s="2">
        <f t="shared" si="3"/>
        <v>42424.169500000004</v>
      </c>
    </row>
    <row r="32" spans="1:21" x14ac:dyDescent="0.2">
      <c r="A32" s="37" t="s">
        <v>53</v>
      </c>
      <c r="B32" s="38" t="s">
        <v>46</v>
      </c>
      <c r="C32" s="39">
        <v>57457.619899999998</v>
      </c>
      <c r="D32" s="39">
        <v>3.3999999999999998E-3</v>
      </c>
      <c r="E32">
        <f t="shared" si="0"/>
        <v>801.0008192868786</v>
      </c>
      <c r="F32">
        <f t="shared" si="1"/>
        <v>801</v>
      </c>
      <c r="G32">
        <f>+C32-(C$7+F32*C$8)</f>
        <v>1.1134235974168405E-3</v>
      </c>
      <c r="K32">
        <f>+G32</f>
        <v>1.1134235974168405E-3</v>
      </c>
      <c r="O32">
        <f t="shared" ca="1" si="2"/>
        <v>4.5633875555910186E-4</v>
      </c>
      <c r="Q32" s="2">
        <f t="shared" si="3"/>
        <v>42439.119899999998</v>
      </c>
    </row>
    <row r="33" spans="1:17" x14ac:dyDescent="0.2">
      <c r="A33" s="4" t="s">
        <v>60</v>
      </c>
      <c r="C33" s="9">
        <v>58162.948700000001</v>
      </c>
      <c r="D33" s="9">
        <v>2.0000000000000001E-4</v>
      </c>
      <c r="E33">
        <f>+(C33-C$7)/C$8</f>
        <v>1320.0006243707535</v>
      </c>
      <c r="F33">
        <f t="shared" si="1"/>
        <v>1320</v>
      </c>
      <c r="G33">
        <f>+C33-(C$7+F33*C$8)</f>
        <v>8.4852955478709191E-4</v>
      </c>
      <c r="K33">
        <f>+G33</f>
        <v>8.4852955478709191E-4</v>
      </c>
      <c r="O33">
        <f ca="1">+C$11+C$12*$F33</f>
        <v>6.9367910246275909E-4</v>
      </c>
      <c r="Q33" s="2">
        <f>+C33-15018.5</f>
        <v>43144.448700000001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2025-01-06T03:05:03Z</dcterms:modified>
</cp:coreProperties>
</file>