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A897B2-9A1D-46C6-AF05-B54485AF9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46" i="1" l="1"/>
  <c r="F46" i="1" s="1"/>
  <c r="G46" i="1" s="1"/>
  <c r="K46" i="1" s="1"/>
  <c r="Q46" i="1"/>
  <c r="E47" i="1"/>
  <c r="F47" i="1" s="1"/>
  <c r="G47" i="1" s="1"/>
  <c r="K47" i="1" s="1"/>
  <c r="Q47" i="1"/>
  <c r="F14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D9" i="1"/>
  <c r="C9" i="1"/>
  <c r="E29" i="1"/>
  <c r="F29" i="1"/>
  <c r="G29" i="1"/>
  <c r="K29" i="1"/>
  <c r="E38" i="1"/>
  <c r="F38" i="1"/>
  <c r="G38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0" i="2"/>
  <c r="Q38" i="1"/>
  <c r="K38" i="1"/>
  <c r="Q29" i="1"/>
  <c r="C17" i="1"/>
  <c r="C11" i="1"/>
  <c r="C12" i="1"/>
  <c r="O47" i="1" l="1"/>
  <c r="O46" i="1"/>
  <c r="F15" i="1"/>
  <c r="C16" i="1"/>
  <c r="D18" i="1" s="1"/>
  <c r="O38" i="1"/>
  <c r="C15" i="1"/>
  <c r="O25" i="1"/>
  <c r="O26" i="1"/>
  <c r="O37" i="1"/>
  <c r="O40" i="1"/>
  <c r="O21" i="1"/>
  <c r="O34" i="1"/>
  <c r="O35" i="1"/>
  <c r="O27" i="1"/>
  <c r="O44" i="1"/>
  <c r="O39" i="1"/>
  <c r="O28" i="1"/>
  <c r="O29" i="1"/>
  <c r="O24" i="1"/>
  <c r="O45" i="1"/>
  <c r="O30" i="1"/>
  <c r="O43" i="1"/>
  <c r="O36" i="1"/>
  <c r="O41" i="1"/>
  <c r="O33" i="1"/>
  <c r="O22" i="1"/>
  <c r="O23" i="1"/>
  <c r="O42" i="1"/>
  <c r="O31" i="1"/>
  <c r="O3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<sst xmlns="http://schemas.openxmlformats.org/spreadsheetml/2006/main" count="154" uniqueCount="60">
  <si>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</si>
  <si>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</si>
  <si>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</si>
  <si>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</si>
  <si>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</si>
  <si>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</si>
  <si>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</si>
  <si>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</si>
  <si>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</si>
  <si>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</si>
  <si>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</si>
  <si>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</si>
  <si>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</si>
  <si>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</si>
  <si>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</si>
  <si>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</si>
  <si>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</si>
  <si>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</si>
  <si>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</si>
  <si>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</si>
  <si>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</si>
  <si>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</si>
  <si>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</si>
  <si>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</si>
  <si>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</si>
  <si>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</si>
  <si>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</si>
  <si>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</si>
  <si>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</si>
  <si>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</si>
  <si>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</si>
  <si>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</si>
  <si>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</si>
  <si>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</si>
  <si>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Lac</t>
  </si>
  <si>
    <t>VSX</t>
  </si>
  <si>
    <t>IBVS 5958</t>
  </si>
  <si>
    <t>II</t>
  </si>
  <si>
    <t>IBVS 6048</t>
  </si>
  <si>
    <t>I</t>
  </si>
  <si>
    <t>SkyDot NSVS</t>
  </si>
  <si>
    <t>Liakos &amp; Niarchos (2011)</t>
  </si>
  <si>
    <t>Samec et al 2015AJ….149…90</t>
  </si>
  <si>
    <t>vis</t>
  </si>
  <si>
    <t>CCD</t>
  </si>
  <si>
    <t>wt</t>
  </si>
  <si>
    <t>pg</t>
  </si>
  <si>
    <t>PE</t>
  </si>
  <si>
    <t>s5</t>
  </si>
  <si>
    <t>s6</t>
  </si>
  <si>
    <t>s7</t>
  </si>
  <si>
    <t>EW</t>
  </si>
  <si>
    <t>See Samec et al. 2015AJ….149…90</t>
  </si>
  <si>
    <t>BAD?</t>
  </si>
  <si>
    <t>V0675 Lac / GSC 3208-1986</t>
  </si>
  <si>
    <t>JBAV 96</t>
  </si>
  <si>
    <t xml:space="preserve">Mag </t>
  </si>
  <si>
    <t>Next ToM-P</t>
  </si>
  <si>
    <t>Next ToM-S</t>
  </si>
  <si>
    <t>11.32-11.79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</si>
</sst>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2" xfId="0" applyBorder="1" applyAlignment="1"/>
    <xf numFmtId="0" fontId="11" fillId="0" borderId="0" xfId="0" applyFont="1" applyAlignment="1"/>
    <xf numFmtId="0" fontId="0" fillId="0" borderId="0" xfId="0" applyAlignment="1">
      <alignment horizontal="right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0" fillId="0" borderId="8" xfId="0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V0675 Lac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0C-4EB4-AB77-5B59E85711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-5.1999000002979301E-2</c:v>
                </c:pt>
                <c:pt idx="1">
                  <c:v>-5.0998999999137595E-2</c:v>
                </c:pt>
                <c:pt idx="2">
                  <c:v>-4.9733500003640074E-2</c:v>
                </c:pt>
                <c:pt idx="3">
                  <c:v>-4.8733500007074326E-2</c:v>
                </c:pt>
                <c:pt idx="4">
                  <c:v>-4.9185500007297378E-2</c:v>
                </c:pt>
                <c:pt idx="5">
                  <c:v>-4.5086500002071261E-2</c:v>
                </c:pt>
                <c:pt idx="6">
                  <c:v>-4.4086500005505513E-2</c:v>
                </c:pt>
                <c:pt idx="7">
                  <c:v>-4.7012000002723653E-2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0C-4EB4-AB77-5B59E85711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0C-4EB4-AB77-5B59E85711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8">
                  <c:v>-3.9389500001561828E-2</c:v>
                </c:pt>
                <c:pt idx="9">
                  <c:v>-3.9389500001561828E-2</c:v>
                </c:pt>
                <c:pt idx="10">
                  <c:v>-2.2795500008214731E-2</c:v>
                </c:pt>
                <c:pt idx="11">
                  <c:v>-2.8872000002593268E-2</c:v>
                </c:pt>
                <c:pt idx="12">
                  <c:v>-2.8254500008188188E-2</c:v>
                </c:pt>
                <c:pt idx="13">
                  <c:v>-2.9560500006482471E-2</c:v>
                </c:pt>
                <c:pt idx="14">
                  <c:v>-2.8537000005599111E-2</c:v>
                </c:pt>
                <c:pt idx="15">
                  <c:v>-2.822050000395393E-2</c:v>
                </c:pt>
                <c:pt idx="16">
                  <c:v>-2.8703000003588386E-2</c:v>
                </c:pt>
                <c:pt idx="17">
                  <c:v>0</c:v>
                </c:pt>
                <c:pt idx="18">
                  <c:v>-1.5110000022104941E-3</c:v>
                </c:pt>
                <c:pt idx="19">
                  <c:v>-1.1874999981955625E-3</c:v>
                </c:pt>
                <c:pt idx="20">
                  <c:v>-1.5760000023874454E-3</c:v>
                </c:pt>
                <c:pt idx="21">
                  <c:v>-1.3525000031222589E-3</c:v>
                </c:pt>
                <c:pt idx="22">
                  <c:v>-1.2585000004037283E-3</c:v>
                </c:pt>
                <c:pt idx="23">
                  <c:v>-1.6350000005331822E-3</c:v>
                </c:pt>
                <c:pt idx="24">
                  <c:v>-1.4235000053304248E-3</c:v>
                </c:pt>
                <c:pt idx="25">
                  <c:v>-6.0039499920094386E-2</c:v>
                </c:pt>
                <c:pt idx="26">
                  <c:v>-5.976549991464708E-2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0C-4EB4-AB77-5B59E85711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0C-4EB4-AB77-5B59E85711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0C-4EB4-AB77-5B59E85711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2.0000000000000001E-4</c:v>
                  </c:pt>
                  <c:pt idx="2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0C-4EB4-AB77-5B59E85711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-3.9812241561549333E-2</c:v>
                </c:pt>
                <c:pt idx="1">
                  <c:v>-3.9812241561549333E-2</c:v>
                </c:pt>
                <c:pt idx="2">
                  <c:v>-3.9705785768961048E-2</c:v>
                </c:pt>
                <c:pt idx="3">
                  <c:v>-3.9705785768961048E-2</c:v>
                </c:pt>
                <c:pt idx="4">
                  <c:v>-3.9356266172486214E-2</c:v>
                </c:pt>
                <c:pt idx="5">
                  <c:v>-3.9335344224809901E-2</c:v>
                </c:pt>
                <c:pt idx="6">
                  <c:v>-3.9335344224809901E-2</c:v>
                </c:pt>
                <c:pt idx="7">
                  <c:v>-3.9171045400410637E-2</c:v>
                </c:pt>
                <c:pt idx="8">
                  <c:v>-2.7457831458687989E-2</c:v>
                </c:pt>
                <c:pt idx="9">
                  <c:v>-2.7457831458687989E-2</c:v>
                </c:pt>
                <c:pt idx="10">
                  <c:v>-2.7455370053079013E-2</c:v>
                </c:pt>
                <c:pt idx="11">
                  <c:v>-2.7454754701676767E-2</c:v>
                </c:pt>
                <c:pt idx="12">
                  <c:v>-2.7451677944665544E-2</c:v>
                </c:pt>
                <c:pt idx="13">
                  <c:v>-2.7449216539056569E-2</c:v>
                </c:pt>
                <c:pt idx="14">
                  <c:v>-2.7448601187654322E-2</c:v>
                </c:pt>
                <c:pt idx="15">
                  <c:v>-2.7424602482966791E-2</c:v>
                </c:pt>
                <c:pt idx="16">
                  <c:v>-2.7421525725955569E-2</c:v>
                </c:pt>
                <c:pt idx="17">
                  <c:v>-2.514595624045568E-2</c:v>
                </c:pt>
                <c:pt idx="18">
                  <c:v>-2.5038885096465149E-2</c:v>
                </c:pt>
                <c:pt idx="19">
                  <c:v>-2.5038269745062906E-2</c:v>
                </c:pt>
                <c:pt idx="20">
                  <c:v>-2.5032731582442704E-2</c:v>
                </c:pt>
                <c:pt idx="21">
                  <c:v>-2.5032116231040461E-2</c:v>
                </c:pt>
                <c:pt idx="22">
                  <c:v>-2.5029654825431482E-2</c:v>
                </c:pt>
                <c:pt idx="23">
                  <c:v>-2.5029039474029239E-2</c:v>
                </c:pt>
                <c:pt idx="24">
                  <c:v>-2.5023501311409041E-2</c:v>
                </c:pt>
                <c:pt idx="25">
                  <c:v>-1.3366284347290631E-2</c:v>
                </c:pt>
                <c:pt idx="26">
                  <c:v>-1.3314594829502098E-2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0C-4EB4-AB77-5B59E857116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  <c:pt idx="25">
                  <c:v>9571.5</c:v>
                </c:pt>
                <c:pt idx="26">
                  <c:v>9613.5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0C-4EB4-AB77-5B59E857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27904"/>
        <c:axId val="1"/>
      </c:scatterChart>
      <c:valAx>
        <c:axId val="57642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42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05263157894736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AB96DD-7B5E-E9CD-0931-B91BA1A3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customWidth="1"/>
    <col min="20" max="20" width="9.140625" customWidth="1"/>
  </cols>
  <sheetData>
    <row r="1" spans="1:6" ht="20.25" x14ac:dyDescent="0.3">
      <c r="A1" s="1" t="s">
        <v>54</v>
      </c>
    </row>
    <row r="2" spans="1:6" x14ac:dyDescent="0.2">
      <c r="A2" t="s">
        <v>23</v>
      </c>
      <c r="B2" t="s">
        <v>51</v>
      </c>
      <c r="C2" s="28" t="s">
        <v>33</v>
      </c>
      <c r="D2" s="3" t="s">
        <v>34</v>
      </c>
    </row>
    <row r="3" spans="1:6" ht="13.5" thickBot="1" x14ac:dyDescent="0.25">
      <c r="C3" s="35" t="s">
        <v>52</v>
      </c>
    </row>
    <row r="4" spans="1:6" ht="14.25" thickTop="1" thickBot="1" x14ac:dyDescent="0.25">
      <c r="A4" s="5" t="s">
        <v>0</v>
      </c>
      <c r="C4" s="25" t="s">
        <v>32</v>
      </c>
      <c r="D4" s="26" t="s">
        <v>32</v>
      </c>
    </row>
    <row r="5" spans="1:6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6">
        <v>56159.506500000003</v>
      </c>
      <c r="D7" s="27" t="s">
        <v>35</v>
      </c>
    </row>
    <row r="8" spans="1:6" x14ac:dyDescent="0.2">
      <c r="A8" t="s">
        <v>3</v>
      </c>
      <c r="C8" s="36">
        <v>0.404553</v>
      </c>
      <c r="D8" s="27" t="s">
        <v>35</v>
      </c>
    </row>
    <row r="9" spans="1:6" x14ac:dyDescent="0.2">
      <c r="A9" s="22" t="s">
        <v>28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19">
        <f ca="1">INTERCEPT(INDIRECT($D$9):G990,INDIRECT($C$9):F990)</f>
        <v>-2.514595624045568E-2</v>
      </c>
      <c r="D11" s="3"/>
      <c r="E11" s="10"/>
    </row>
    <row r="12" spans="1:6" x14ac:dyDescent="0.2">
      <c r="A12" s="10" t="s">
        <v>16</v>
      </c>
      <c r="B12" s="10"/>
      <c r="C12" s="19">
        <f ca="1">SLOPE(INDIRECT($D$9):G990,INDIRECT($C$9):F990)</f>
        <v>1.2307028044888523E-6</v>
      </c>
      <c r="D12" s="3"/>
      <c r="E12" s="44" t="s">
        <v>56</v>
      </c>
      <c r="F12" s="50" t="s">
        <v>59</v>
      </c>
    </row>
    <row r="13" spans="1:6" x14ac:dyDescent="0.2">
      <c r="A13" s="10" t="s">
        <v>18</v>
      </c>
      <c r="B13" s="10"/>
      <c r="C13" s="3" t="s">
        <v>13</v>
      </c>
      <c r="E13" s="41" t="s">
        <v>29</v>
      </c>
      <c r="F13" s="45">
        <v>1</v>
      </c>
    </row>
    <row r="14" spans="1:6" x14ac:dyDescent="0.2">
      <c r="A14" s="10"/>
      <c r="B14" s="10"/>
      <c r="C14" s="10"/>
      <c r="E14" s="41" t="s">
        <v>27</v>
      </c>
      <c r="F14" s="46">
        <f ca="1">NOW()+15018.5+$C$5/24</f>
        <v>60680.856281944441</v>
      </c>
    </row>
    <row r="15" spans="1:6" x14ac:dyDescent="0.2">
      <c r="A15" s="12" t="s">
        <v>17</v>
      </c>
      <c r="B15" s="10"/>
      <c r="C15" s="13">
        <f ca="1">(C7+C11)+(C8+C12)*INT(MAX(F21:F3531))</f>
        <v>60048.461173789823</v>
      </c>
      <c r="E15" s="42" t="s">
        <v>30</v>
      </c>
      <c r="F15" s="47">
        <f ca="1">ROUND(2*($F$14-$C$7)/$C$8,0)/2+$F$13</f>
        <v>11177</v>
      </c>
    </row>
    <row r="16" spans="1:6" x14ac:dyDescent="0.2">
      <c r="A16" s="15" t="s">
        <v>4</v>
      </c>
      <c r="B16" s="10"/>
      <c r="C16" s="16">
        <f ca="1">+C8+C12</f>
        <v>0.4045542307028045</v>
      </c>
      <c r="E16" s="42" t="s">
        <v>31</v>
      </c>
      <c r="F16" s="46">
        <f ca="1">ROUND(2*($F$14-$C$15)/$C$16,0)/2+$F$13</f>
        <v>1564</v>
      </c>
    </row>
    <row r="17" spans="1:21" ht="13.5" thickBot="1" x14ac:dyDescent="0.25">
      <c r="A17" s="14" t="s">
        <v>24</v>
      </c>
      <c r="B17" s="10"/>
      <c r="C17" s="10">
        <f>COUNT(C21:C2189)</f>
        <v>27</v>
      </c>
      <c r="E17" s="42" t="s">
        <v>57</v>
      </c>
      <c r="F17" s="48">
        <f ca="1">+$C$15+$C$16*$F$16-15018.5-$C$5/24</f>
        <v>45663.079823942346</v>
      </c>
    </row>
    <row r="18" spans="1:21" ht="14.25" thickTop="1" thickBot="1" x14ac:dyDescent="0.25">
      <c r="A18" s="15" t="s">
        <v>5</v>
      </c>
      <c r="B18" s="10"/>
      <c r="C18" s="18">
        <f ca="1">+C15</f>
        <v>60048.461173789823</v>
      </c>
      <c r="D18" s="40">
        <f ca="1">+C16</f>
        <v>0.4045542307028045</v>
      </c>
      <c r="E18" s="43" t="s">
        <v>58</v>
      </c>
      <c r="F18" s="49">
        <f ca="1">+($C$15+$C$16*$F$16)-($C$16/2)-15018.5-$C$5/24</f>
        <v>45662.877546826996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43</v>
      </c>
      <c r="J20" s="7" t="s">
        <v>47</v>
      </c>
      <c r="K20" s="7" t="s">
        <v>44</v>
      </c>
      <c r="L20" s="7" t="s">
        <v>48</v>
      </c>
      <c r="M20" s="7" t="s">
        <v>49</v>
      </c>
      <c r="N20" s="7" t="s">
        <v>50</v>
      </c>
      <c r="O20" s="7" t="s">
        <v>22</v>
      </c>
      <c r="P20" s="6" t="s">
        <v>21</v>
      </c>
      <c r="Q20" s="4" t="s">
        <v>14</v>
      </c>
      <c r="R20" s="34"/>
      <c r="S20" s="6" t="s">
        <v>45</v>
      </c>
      <c r="T20" s="34"/>
      <c r="U20" s="24" t="s">
        <v>53</v>
      </c>
    </row>
    <row r="21" spans="1:21" x14ac:dyDescent="0.2">
      <c r="A21" t="s">
        <v>40</v>
      </c>
      <c r="B21" s="3" t="s">
        <v>37</v>
      </c>
      <c r="C21">
        <v>51338.396399999998</v>
      </c>
      <c r="D21" t="s">
        <v>43</v>
      </c>
      <c r="E21">
        <f t="shared" ref="E21:E45" si="0">+(C21-C$7)/C$8</f>
        <v>-11917.128534456562</v>
      </c>
      <c r="F21">
        <f t="shared" ref="F21:F45" si="1">ROUND(2*E21,0)/2</f>
        <v>-11917</v>
      </c>
      <c r="G21">
        <f t="shared" ref="G21:G45" si="2">+C21-(C$7+F21*C$8)</f>
        <v>-5.1999000002979301E-2</v>
      </c>
      <c r="I21">
        <f t="shared" ref="I21:I28" si="3">+G21</f>
        <v>-5.1999000002979301E-2</v>
      </c>
      <c r="O21">
        <f t="shared" ref="O21:O45" ca="1" si="4">+C$11+C$12*$F21</f>
        <v>-3.9812241561549333E-2</v>
      </c>
      <c r="Q21" s="2">
        <f t="shared" ref="Q21:Q45" si="5">+C21-15018.5</f>
        <v>36319.896399999998</v>
      </c>
      <c r="S21" s="3">
        <v>0.2</v>
      </c>
    </row>
    <row r="22" spans="1:21" x14ac:dyDescent="0.2">
      <c r="A22" t="s">
        <v>40</v>
      </c>
      <c r="B22" s="3" t="s">
        <v>37</v>
      </c>
      <c r="C22">
        <v>51338.397400000002</v>
      </c>
      <c r="D22" t="s">
        <v>43</v>
      </c>
      <c r="E22">
        <f t="shared" si="0"/>
        <v>-11917.126062592544</v>
      </c>
      <c r="F22">
        <f t="shared" si="1"/>
        <v>-11917</v>
      </c>
      <c r="G22">
        <f t="shared" si="2"/>
        <v>-5.0998999999137595E-2</v>
      </c>
      <c r="I22">
        <f t="shared" si="3"/>
        <v>-5.0998999999137595E-2</v>
      </c>
      <c r="O22">
        <f t="shared" ca="1" si="4"/>
        <v>-3.9812241561549333E-2</v>
      </c>
      <c r="Q22" s="2">
        <f t="shared" si="5"/>
        <v>36319.897400000002</v>
      </c>
      <c r="S22" s="3">
        <v>0.2</v>
      </c>
    </row>
    <row r="23" spans="1:21" x14ac:dyDescent="0.2">
      <c r="A23" t="s">
        <v>40</v>
      </c>
      <c r="B23" s="3" t="s">
        <v>39</v>
      </c>
      <c r="C23">
        <v>51373.392500000002</v>
      </c>
      <c r="D23" t="s">
        <v>43</v>
      </c>
      <c r="E23">
        <f t="shared" si="0"/>
        <v>-11830.622934448642</v>
      </c>
      <c r="F23">
        <f t="shared" si="1"/>
        <v>-11830.5</v>
      </c>
      <c r="G23">
        <f t="shared" si="2"/>
        <v>-4.9733500003640074E-2</v>
      </c>
      <c r="I23">
        <f t="shared" si="3"/>
        <v>-4.9733500003640074E-2</v>
      </c>
      <c r="O23">
        <f t="shared" ca="1" si="4"/>
        <v>-3.9705785768961048E-2</v>
      </c>
      <c r="Q23" s="2">
        <f t="shared" si="5"/>
        <v>36354.892500000002</v>
      </c>
      <c r="S23" s="3">
        <v>0.2</v>
      </c>
    </row>
    <row r="24" spans="1:21" x14ac:dyDescent="0.2">
      <c r="A24" t="s">
        <v>40</v>
      </c>
      <c r="B24" s="3" t="s">
        <v>39</v>
      </c>
      <c r="C24">
        <v>51373.393499999998</v>
      </c>
      <c r="D24" t="s">
        <v>43</v>
      </c>
      <c r="E24">
        <f t="shared" si="0"/>
        <v>-11830.620462584642</v>
      </c>
      <c r="F24">
        <f t="shared" si="1"/>
        <v>-11830.5</v>
      </c>
      <c r="G24">
        <f t="shared" si="2"/>
        <v>-4.8733500007074326E-2</v>
      </c>
      <c r="I24">
        <f t="shared" si="3"/>
        <v>-4.8733500007074326E-2</v>
      </c>
      <c r="O24">
        <f t="shared" ca="1" si="4"/>
        <v>-3.9705785768961048E-2</v>
      </c>
      <c r="Q24" s="2">
        <f t="shared" si="5"/>
        <v>36354.893499999998</v>
      </c>
      <c r="S24" s="3">
        <v>0.2</v>
      </c>
    </row>
    <row r="25" spans="1:21" x14ac:dyDescent="0.2">
      <c r="A25" t="s">
        <v>40</v>
      </c>
      <c r="B25" s="3" t="s">
        <v>39</v>
      </c>
      <c r="C25">
        <v>51488.286099999998</v>
      </c>
      <c r="D25" t="s">
        <v>43</v>
      </c>
      <c r="E25">
        <f t="shared" si="0"/>
        <v>-11546.621579867176</v>
      </c>
      <c r="F25">
        <f t="shared" si="1"/>
        <v>-11546.5</v>
      </c>
      <c r="G25">
        <f t="shared" si="2"/>
        <v>-4.9185500007297378E-2</v>
      </c>
      <c r="I25">
        <f t="shared" si="3"/>
        <v>-4.9185500007297378E-2</v>
      </c>
      <c r="O25">
        <f t="shared" ca="1" si="4"/>
        <v>-3.9356266172486214E-2</v>
      </c>
      <c r="Q25" s="2">
        <f t="shared" si="5"/>
        <v>36469.786099999998</v>
      </c>
      <c r="S25" s="3">
        <v>0.2</v>
      </c>
    </row>
    <row r="26" spans="1:21" x14ac:dyDescent="0.2">
      <c r="A26" t="s">
        <v>40</v>
      </c>
      <c r="B26" s="3" t="s">
        <v>39</v>
      </c>
      <c r="C26">
        <v>51495.167600000001</v>
      </c>
      <c r="D26" t="s">
        <v>43</v>
      </c>
      <c r="E26">
        <f t="shared" si="0"/>
        <v>-11529.611447696599</v>
      </c>
      <c r="F26">
        <f t="shared" si="1"/>
        <v>-11529.5</v>
      </c>
      <c r="G26">
        <f t="shared" si="2"/>
        <v>-4.5086500002071261E-2</v>
      </c>
      <c r="I26">
        <f t="shared" si="3"/>
        <v>-4.5086500002071261E-2</v>
      </c>
      <c r="O26">
        <f t="shared" ca="1" si="4"/>
        <v>-3.9335344224809901E-2</v>
      </c>
      <c r="Q26" s="2">
        <f t="shared" si="5"/>
        <v>36476.667600000001</v>
      </c>
      <c r="S26" s="3">
        <v>0.2</v>
      </c>
    </row>
    <row r="27" spans="1:21" x14ac:dyDescent="0.2">
      <c r="A27" t="s">
        <v>40</v>
      </c>
      <c r="B27" s="3" t="s">
        <v>39</v>
      </c>
      <c r="C27">
        <v>51495.168599999997</v>
      </c>
      <c r="D27" t="s">
        <v>43</v>
      </c>
      <c r="E27">
        <f t="shared" si="0"/>
        <v>-11529.6089758326</v>
      </c>
      <c r="F27">
        <f t="shared" si="1"/>
        <v>-11529.5</v>
      </c>
      <c r="G27">
        <f t="shared" si="2"/>
        <v>-4.4086500005505513E-2</v>
      </c>
      <c r="I27">
        <f t="shared" si="3"/>
        <v>-4.4086500005505513E-2</v>
      </c>
      <c r="O27">
        <f t="shared" ca="1" si="4"/>
        <v>-3.9335344224809901E-2</v>
      </c>
      <c r="Q27" s="2">
        <f t="shared" si="5"/>
        <v>36476.668599999997</v>
      </c>
      <c r="S27" s="3">
        <v>0.2</v>
      </c>
    </row>
    <row r="28" spans="1:21" x14ac:dyDescent="0.2">
      <c r="A28" t="s">
        <v>40</v>
      </c>
      <c r="B28" s="3" t="s">
        <v>37</v>
      </c>
      <c r="C28">
        <v>51549.173499999997</v>
      </c>
      <c r="D28" t="s">
        <v>43</v>
      </c>
      <c r="E28">
        <f t="shared" si="0"/>
        <v>-11396.116207270756</v>
      </c>
      <c r="F28">
        <f t="shared" si="1"/>
        <v>-11396</v>
      </c>
      <c r="G28">
        <f t="shared" si="2"/>
        <v>-4.7012000002723653E-2</v>
      </c>
      <c r="I28">
        <f t="shared" si="3"/>
        <v>-4.7012000002723653E-2</v>
      </c>
      <c r="O28">
        <f t="shared" ca="1" si="4"/>
        <v>-3.9171045400410637E-2</v>
      </c>
      <c r="Q28" s="2">
        <f t="shared" si="5"/>
        <v>36530.673499999997</v>
      </c>
      <c r="S28" s="3">
        <v>0.2</v>
      </c>
    </row>
    <row r="29" spans="1:21" x14ac:dyDescent="0.2">
      <c r="A29" s="29" t="s">
        <v>36</v>
      </c>
      <c r="B29" s="30" t="s">
        <v>37</v>
      </c>
      <c r="C29" s="29">
        <v>55399.514300000003</v>
      </c>
      <c r="D29" s="29">
        <v>1.6999999999999999E-3</v>
      </c>
      <c r="E29">
        <f t="shared" si="0"/>
        <v>-1878.5973654873419</v>
      </c>
      <c r="F29">
        <f t="shared" si="1"/>
        <v>-1878.5</v>
      </c>
      <c r="G29">
        <f t="shared" si="2"/>
        <v>-3.9389500001561828E-2</v>
      </c>
      <c r="K29">
        <f t="shared" ref="K29:K45" si="6">+G29</f>
        <v>-3.9389500001561828E-2</v>
      </c>
      <c r="O29">
        <f t="shared" ca="1" si="4"/>
        <v>-2.7457831458687989E-2</v>
      </c>
      <c r="Q29" s="2">
        <f t="shared" si="5"/>
        <v>40381.014300000003</v>
      </c>
    </row>
    <row r="30" spans="1:21" x14ac:dyDescent="0.2">
      <c r="A30" t="s">
        <v>41</v>
      </c>
      <c r="B30" s="3" t="s">
        <v>37</v>
      </c>
      <c r="C30">
        <v>55399.514300000003</v>
      </c>
      <c r="D30" t="s">
        <v>44</v>
      </c>
      <c r="E30">
        <f t="shared" si="0"/>
        <v>-1878.5973654873419</v>
      </c>
      <c r="F30">
        <f t="shared" si="1"/>
        <v>-1878.5</v>
      </c>
      <c r="G30">
        <f t="shared" si="2"/>
        <v>-3.9389500001561828E-2</v>
      </c>
      <c r="K30">
        <f t="shared" si="6"/>
        <v>-3.9389500001561828E-2</v>
      </c>
      <c r="O30">
        <f t="shared" ca="1" si="4"/>
        <v>-2.7457831458687989E-2</v>
      </c>
      <c r="Q30" s="2">
        <f t="shared" si="5"/>
        <v>40381.014300000003</v>
      </c>
      <c r="S30" s="3">
        <v>1</v>
      </c>
    </row>
    <row r="31" spans="1:21" x14ac:dyDescent="0.2">
      <c r="A31" t="s">
        <v>41</v>
      </c>
      <c r="B31" s="3" t="s">
        <v>37</v>
      </c>
      <c r="C31">
        <v>55400.34</v>
      </c>
      <c r="D31" t="s">
        <v>44</v>
      </c>
      <c r="E31">
        <f t="shared" si="0"/>
        <v>-1876.5563473760092</v>
      </c>
      <c r="F31">
        <f t="shared" si="1"/>
        <v>-1876.5</v>
      </c>
      <c r="G31">
        <f t="shared" si="2"/>
        <v>-2.2795500008214731E-2</v>
      </c>
      <c r="K31">
        <f t="shared" si="6"/>
        <v>-2.2795500008214731E-2</v>
      </c>
      <c r="O31">
        <f t="shared" ca="1" si="4"/>
        <v>-2.7455370053079013E-2</v>
      </c>
      <c r="Q31" s="2">
        <f t="shared" si="5"/>
        <v>40381.839999999997</v>
      </c>
      <c r="S31" s="3">
        <v>1</v>
      </c>
    </row>
    <row r="32" spans="1:21" x14ac:dyDescent="0.2">
      <c r="A32" t="s">
        <v>41</v>
      </c>
      <c r="B32" s="3" t="s">
        <v>39</v>
      </c>
      <c r="C32">
        <v>55400.536200000002</v>
      </c>
      <c r="D32" t="s">
        <v>44</v>
      </c>
      <c r="E32">
        <f t="shared" si="0"/>
        <v>-1876.071367657639</v>
      </c>
      <c r="F32">
        <f t="shared" si="1"/>
        <v>-1876</v>
      </c>
      <c r="G32">
        <f t="shared" si="2"/>
        <v>-2.8872000002593268E-2</v>
      </c>
      <c r="K32">
        <f t="shared" si="6"/>
        <v>-2.8872000002593268E-2</v>
      </c>
      <c r="O32">
        <f t="shared" ca="1" si="4"/>
        <v>-2.7454754701676767E-2</v>
      </c>
      <c r="Q32" s="2">
        <f t="shared" si="5"/>
        <v>40382.036200000002</v>
      </c>
      <c r="S32" s="3">
        <v>1</v>
      </c>
    </row>
    <row r="33" spans="1:19" x14ac:dyDescent="0.2">
      <c r="A33" t="s">
        <v>41</v>
      </c>
      <c r="B33" s="3" t="s">
        <v>37</v>
      </c>
      <c r="C33">
        <v>55401.548199999997</v>
      </c>
      <c r="D33" t="s">
        <v>44</v>
      </c>
      <c r="E33">
        <f t="shared" si="0"/>
        <v>-1873.5698412816262</v>
      </c>
      <c r="F33">
        <f t="shared" si="1"/>
        <v>-1873.5</v>
      </c>
      <c r="G33">
        <f t="shared" si="2"/>
        <v>-2.8254500008188188E-2</v>
      </c>
      <c r="K33">
        <f t="shared" si="6"/>
        <v>-2.8254500008188188E-2</v>
      </c>
      <c r="O33">
        <f t="shared" ca="1" si="4"/>
        <v>-2.7451677944665544E-2</v>
      </c>
      <c r="Q33" s="2">
        <f t="shared" si="5"/>
        <v>40383.048199999997</v>
      </c>
      <c r="S33" s="3">
        <v>1</v>
      </c>
    </row>
    <row r="34" spans="1:19" x14ac:dyDescent="0.2">
      <c r="A34" t="s">
        <v>41</v>
      </c>
      <c r="B34" s="3" t="s">
        <v>37</v>
      </c>
      <c r="C34">
        <v>55402.356</v>
      </c>
      <c r="D34" t="s">
        <v>44</v>
      </c>
      <c r="E34">
        <f t="shared" si="0"/>
        <v>-1871.5730695360148</v>
      </c>
      <c r="F34">
        <f t="shared" si="1"/>
        <v>-1871.5</v>
      </c>
      <c r="G34">
        <f t="shared" si="2"/>
        <v>-2.9560500006482471E-2</v>
      </c>
      <c r="K34">
        <f t="shared" si="6"/>
        <v>-2.9560500006482471E-2</v>
      </c>
      <c r="O34">
        <f t="shared" ca="1" si="4"/>
        <v>-2.7449216539056569E-2</v>
      </c>
      <c r="Q34" s="2">
        <f t="shared" si="5"/>
        <v>40383.856</v>
      </c>
      <c r="S34" s="3">
        <v>1</v>
      </c>
    </row>
    <row r="35" spans="1:19" x14ac:dyDescent="0.2">
      <c r="A35" t="s">
        <v>41</v>
      </c>
      <c r="B35" s="3" t="s">
        <v>39</v>
      </c>
      <c r="C35">
        <v>55402.559300000001</v>
      </c>
      <c r="D35" t="s">
        <v>44</v>
      </c>
      <c r="E35">
        <f t="shared" si="0"/>
        <v>-1871.0705395832001</v>
      </c>
      <c r="F35">
        <f t="shared" si="1"/>
        <v>-1871</v>
      </c>
      <c r="G35">
        <f t="shared" si="2"/>
        <v>-2.8537000005599111E-2</v>
      </c>
      <c r="K35">
        <f t="shared" si="6"/>
        <v>-2.8537000005599111E-2</v>
      </c>
      <c r="O35">
        <f t="shared" ca="1" si="4"/>
        <v>-2.7448601187654322E-2</v>
      </c>
      <c r="Q35" s="2">
        <f t="shared" si="5"/>
        <v>40384.059300000001</v>
      </c>
      <c r="S35" s="3">
        <v>1</v>
      </c>
    </row>
    <row r="36" spans="1:19" x14ac:dyDescent="0.2">
      <c r="A36" t="s">
        <v>41</v>
      </c>
      <c r="B36" s="3" t="s">
        <v>37</v>
      </c>
      <c r="C36">
        <v>55410.448400000001</v>
      </c>
      <c r="D36" t="s">
        <v>44</v>
      </c>
      <c r="E36">
        <f t="shared" si="0"/>
        <v>-1851.5697572382408</v>
      </c>
      <c r="F36">
        <f t="shared" si="1"/>
        <v>-1851.5</v>
      </c>
      <c r="G36">
        <f t="shared" si="2"/>
        <v>-2.822050000395393E-2</v>
      </c>
      <c r="K36">
        <f t="shared" si="6"/>
        <v>-2.822050000395393E-2</v>
      </c>
      <c r="O36">
        <f t="shared" ca="1" si="4"/>
        <v>-2.7424602482966791E-2</v>
      </c>
      <c r="Q36" s="2">
        <f t="shared" si="5"/>
        <v>40391.948400000001</v>
      </c>
      <c r="S36" s="3">
        <v>1</v>
      </c>
    </row>
    <row r="37" spans="1:19" x14ac:dyDescent="0.2">
      <c r="A37" t="s">
        <v>41</v>
      </c>
      <c r="B37" s="3" t="s">
        <v>39</v>
      </c>
      <c r="C37">
        <v>55411.459300000002</v>
      </c>
      <c r="D37" t="s">
        <v>44</v>
      </c>
      <c r="E37">
        <f t="shared" si="0"/>
        <v>-1849.0709499126217</v>
      </c>
      <c r="F37">
        <f t="shared" si="1"/>
        <v>-1849</v>
      </c>
      <c r="G37">
        <f t="shared" si="2"/>
        <v>-2.8703000003588386E-2</v>
      </c>
      <c r="K37">
        <f t="shared" si="6"/>
        <v>-2.8703000003588386E-2</v>
      </c>
      <c r="O37">
        <f t="shared" ca="1" si="4"/>
        <v>-2.7421525725955569E-2</v>
      </c>
      <c r="Q37" s="2">
        <f t="shared" si="5"/>
        <v>40392.959300000002</v>
      </c>
      <c r="S37" s="3">
        <v>1</v>
      </c>
    </row>
    <row r="38" spans="1:19" x14ac:dyDescent="0.2">
      <c r="A38" s="31" t="s">
        <v>38</v>
      </c>
      <c r="B38" s="32" t="s">
        <v>39</v>
      </c>
      <c r="C38" s="33">
        <v>56159.506500000003</v>
      </c>
      <c r="D38" s="33">
        <v>1E-3</v>
      </c>
      <c r="E38">
        <f t="shared" si="0"/>
        <v>0</v>
      </c>
      <c r="F38">
        <f t="shared" si="1"/>
        <v>0</v>
      </c>
      <c r="G38">
        <f t="shared" si="2"/>
        <v>0</v>
      </c>
      <c r="K38">
        <f t="shared" si="6"/>
        <v>0</v>
      </c>
      <c r="O38">
        <f t="shared" ca="1" si="4"/>
        <v>-2.514595624045568E-2</v>
      </c>
      <c r="Q38" s="2">
        <f t="shared" si="5"/>
        <v>41141.006500000003</v>
      </c>
    </row>
    <row r="39" spans="1:19" x14ac:dyDescent="0.2">
      <c r="A39" t="s">
        <v>42</v>
      </c>
      <c r="B39" s="3" t="s">
        <v>39</v>
      </c>
      <c r="C39">
        <v>56194.701099999998</v>
      </c>
      <c r="D39" t="s">
        <v>44</v>
      </c>
      <c r="E39">
        <f t="shared" si="0"/>
        <v>86.996265013472311</v>
      </c>
      <c r="F39">
        <f t="shared" si="1"/>
        <v>87</v>
      </c>
      <c r="G39">
        <f t="shared" si="2"/>
        <v>-1.5110000022104941E-3</v>
      </c>
      <c r="K39">
        <f t="shared" si="6"/>
        <v>-1.5110000022104941E-3</v>
      </c>
      <c r="O39">
        <f t="shared" ca="1" si="4"/>
        <v>-2.5038885096465149E-2</v>
      </c>
      <c r="Q39" s="2">
        <f t="shared" si="5"/>
        <v>41176.201099999998</v>
      </c>
      <c r="S39" s="3">
        <v>1</v>
      </c>
    </row>
    <row r="40" spans="1:19" x14ac:dyDescent="0.2">
      <c r="A40" t="s">
        <v>42</v>
      </c>
      <c r="B40" s="3" t="s">
        <v>37</v>
      </c>
      <c r="C40">
        <v>56194.903700000003</v>
      </c>
      <c r="D40" t="s">
        <v>44</v>
      </c>
      <c r="E40">
        <f t="shared" si="0"/>
        <v>87.497064661489176</v>
      </c>
      <c r="F40">
        <f t="shared" si="1"/>
        <v>87.5</v>
      </c>
      <c r="G40">
        <f t="shared" si="2"/>
        <v>-1.1874999981955625E-3</v>
      </c>
      <c r="K40">
        <f t="shared" si="6"/>
        <v>-1.1874999981955625E-3</v>
      </c>
      <c r="O40">
        <f t="shared" ca="1" si="4"/>
        <v>-2.5038269745062906E-2</v>
      </c>
      <c r="Q40" s="2">
        <f t="shared" si="5"/>
        <v>41176.403700000003</v>
      </c>
      <c r="S40" s="3">
        <v>1</v>
      </c>
    </row>
    <row r="41" spans="1:19" x14ac:dyDescent="0.2">
      <c r="A41" t="s">
        <v>42</v>
      </c>
      <c r="B41" s="3" t="s">
        <v>39</v>
      </c>
      <c r="C41">
        <v>56196.7238</v>
      </c>
      <c r="D41" t="s">
        <v>44</v>
      </c>
      <c r="E41">
        <f t="shared" si="0"/>
        <v>91.996104342315135</v>
      </c>
      <c r="F41">
        <f t="shared" si="1"/>
        <v>92</v>
      </c>
      <c r="G41">
        <f t="shared" si="2"/>
        <v>-1.5760000023874454E-3</v>
      </c>
      <c r="K41">
        <f t="shared" si="6"/>
        <v>-1.5760000023874454E-3</v>
      </c>
      <c r="O41">
        <f t="shared" ca="1" si="4"/>
        <v>-2.5032731582442704E-2</v>
      </c>
      <c r="Q41" s="2">
        <f t="shared" si="5"/>
        <v>41178.2238</v>
      </c>
      <c r="S41" s="3">
        <v>1</v>
      </c>
    </row>
    <row r="42" spans="1:19" x14ac:dyDescent="0.2">
      <c r="A42" t="s">
        <v>42</v>
      </c>
      <c r="B42" s="3" t="s">
        <v>37</v>
      </c>
      <c r="C42">
        <v>56196.926299999999</v>
      </c>
      <c r="D42" t="s">
        <v>44</v>
      </c>
      <c r="E42">
        <f t="shared" si="0"/>
        <v>92.496656803919464</v>
      </c>
      <c r="F42">
        <f t="shared" si="1"/>
        <v>92.5</v>
      </c>
      <c r="G42">
        <f t="shared" si="2"/>
        <v>-1.3525000031222589E-3</v>
      </c>
      <c r="K42">
        <f t="shared" si="6"/>
        <v>-1.3525000031222589E-3</v>
      </c>
      <c r="O42">
        <f t="shared" ca="1" si="4"/>
        <v>-2.5032116231040461E-2</v>
      </c>
      <c r="Q42" s="2">
        <f t="shared" si="5"/>
        <v>41178.426299999999</v>
      </c>
      <c r="S42" s="3">
        <v>1</v>
      </c>
    </row>
    <row r="43" spans="1:19" x14ac:dyDescent="0.2">
      <c r="A43" t="s">
        <v>42</v>
      </c>
      <c r="B43" s="3" t="s">
        <v>37</v>
      </c>
      <c r="C43">
        <v>56197.735500000003</v>
      </c>
      <c r="D43" t="s">
        <v>44</v>
      </c>
      <c r="E43">
        <f t="shared" si="0"/>
        <v>94.496889159144445</v>
      </c>
      <c r="F43">
        <f t="shared" si="1"/>
        <v>94.5</v>
      </c>
      <c r="G43">
        <f t="shared" si="2"/>
        <v>-1.2585000004037283E-3</v>
      </c>
      <c r="K43">
        <f t="shared" si="6"/>
        <v>-1.2585000004037283E-3</v>
      </c>
      <c r="O43">
        <f t="shared" ca="1" si="4"/>
        <v>-2.5029654825431482E-2</v>
      </c>
      <c r="Q43" s="2">
        <f t="shared" si="5"/>
        <v>41179.235500000003</v>
      </c>
      <c r="S43" s="3">
        <v>1</v>
      </c>
    </row>
    <row r="44" spans="1:19" x14ac:dyDescent="0.2">
      <c r="A44" t="s">
        <v>42</v>
      </c>
      <c r="B44" s="3" t="s">
        <v>39</v>
      </c>
      <c r="C44">
        <v>56197.937400000003</v>
      </c>
      <c r="D44" t="s">
        <v>44</v>
      </c>
      <c r="E44">
        <f t="shared" si="0"/>
        <v>94.995958502345516</v>
      </c>
      <c r="F44">
        <f t="shared" si="1"/>
        <v>95</v>
      </c>
      <c r="G44">
        <f t="shared" si="2"/>
        <v>-1.6350000005331822E-3</v>
      </c>
      <c r="K44">
        <f t="shared" si="6"/>
        <v>-1.6350000005331822E-3</v>
      </c>
      <c r="O44">
        <f t="shared" ca="1" si="4"/>
        <v>-2.5029039474029239E-2</v>
      </c>
      <c r="Q44" s="2">
        <f t="shared" si="5"/>
        <v>41179.437400000003</v>
      </c>
      <c r="S44" s="3">
        <v>1</v>
      </c>
    </row>
    <row r="45" spans="1:19" x14ac:dyDescent="0.2">
      <c r="A45" t="s">
        <v>42</v>
      </c>
      <c r="B45" s="3" t="s">
        <v>37</v>
      </c>
      <c r="C45">
        <v>56199.758099999999</v>
      </c>
      <c r="D45" t="s">
        <v>44</v>
      </c>
      <c r="E45">
        <f t="shared" si="0"/>
        <v>99.496481301574732</v>
      </c>
      <c r="F45">
        <f t="shared" si="1"/>
        <v>99.5</v>
      </c>
      <c r="G45">
        <f t="shared" si="2"/>
        <v>-1.4235000053304248E-3</v>
      </c>
      <c r="K45">
        <f t="shared" si="6"/>
        <v>-1.4235000053304248E-3</v>
      </c>
      <c r="O45">
        <f t="shared" ca="1" si="4"/>
        <v>-2.5023501311409041E-2</v>
      </c>
      <c r="Q45" s="2">
        <f t="shared" si="5"/>
        <v>41181.258099999999</v>
      </c>
      <c r="S45" s="3">
        <v>1</v>
      </c>
    </row>
    <row r="46" spans="1:19" x14ac:dyDescent="0.2">
      <c r="A46" s="37" t="s">
        <v>55</v>
      </c>
      <c r="B46" s="38" t="s">
        <v>39</v>
      </c>
      <c r="C46" s="39">
        <v>60031.625500000082</v>
      </c>
      <c r="D46" s="37">
        <v>2.0000000000000001E-4</v>
      </c>
      <c r="E46">
        <f t="shared" ref="E46:E47" si="7">+(C46-C$7)/C$8</f>
        <v>9571.3515905210916</v>
      </c>
      <c r="F46">
        <f t="shared" ref="F46:F47" si="8">ROUND(2*E46,0)/2</f>
        <v>9571.5</v>
      </c>
      <c r="G46">
        <f t="shared" ref="G46:G47" si="9">+C46-(C$7+F46*C$8)</f>
        <v>-6.0039499920094386E-2</v>
      </c>
      <c r="K46">
        <f t="shared" ref="K46:K47" si="10">+G46</f>
        <v>-6.0039499920094386E-2</v>
      </c>
      <c r="O46">
        <f t="shared" ref="O46:O47" ca="1" si="11">+C$11+C$12*$F46</f>
        <v>-1.3366284347290631E-2</v>
      </c>
      <c r="Q46" s="2">
        <f t="shared" ref="Q46:Q47" si="12">+C46-15018.5</f>
        <v>45013.125500000082</v>
      </c>
      <c r="S46" s="3">
        <v>1</v>
      </c>
    </row>
    <row r="47" spans="1:19" x14ac:dyDescent="0.2">
      <c r="A47" s="37" t="s">
        <v>55</v>
      </c>
      <c r="B47" s="38" t="s">
        <v>39</v>
      </c>
      <c r="C47" s="39">
        <v>60048.617000000086</v>
      </c>
      <c r="D47" s="37">
        <v>2.0000000000000001E-4</v>
      </c>
      <c r="E47">
        <f t="shared" si="7"/>
        <v>9613.3522678118388</v>
      </c>
      <c r="F47">
        <f t="shared" si="8"/>
        <v>9613.5</v>
      </c>
      <c r="G47">
        <f t="shared" si="9"/>
        <v>-5.976549991464708E-2</v>
      </c>
      <c r="K47">
        <f t="shared" si="10"/>
        <v>-5.976549991464708E-2</v>
      </c>
      <c r="O47">
        <f t="shared" ca="1" si="11"/>
        <v>-1.3314594829502098E-2</v>
      </c>
      <c r="Q47" s="2">
        <f t="shared" si="12"/>
        <v>45030.117000000086</v>
      </c>
      <c r="S47" s="3">
        <v>1</v>
      </c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R32"/>
  <sheetViews>
    <sheetView workbookViewId="0">
      <selection activeCell="H10" sqref="H10:H32"/>
    </sheetView>
  </sheetViews>
  <sheetFormatPr defaultRowHeight="12.75" x14ac:dyDescent="0.2"/>
  <cols>
    <col min="2" max="2" width="15.140625" customWidth="1"/>
    <col min="7" max="7" width="34.42578125" customWidth="1"/>
  </cols>
  <sheetData>
    <row r="10" spans="1:18" x14ac:dyDescent="0.2">
      <c r="A10">
        <v>1</v>
      </c>
      <c r="B10">
        <v>51338.396399999998</v>
      </c>
      <c r="C10">
        <v>0.2</v>
      </c>
      <c r="D10">
        <v>-12003.5</v>
      </c>
      <c r="E10">
        <v>-4.7000000000000002E-3</v>
      </c>
      <c r="F10">
        <v>3.0000000000000001E-3</v>
      </c>
      <c r="G10" t="s">
        <v>40</v>
      </c>
      <c r="H10" s="3" t="str">
        <f>IF(D10=INT(D10),"I","II")</f>
        <v>II</v>
      </c>
      <c r="I10">
        <v>51338.396399999998</v>
      </c>
      <c r="R10" s="3">
        <v>0.2</v>
      </c>
    </row>
    <row r="11" spans="1:18" x14ac:dyDescent="0.2">
      <c r="A11">
        <v>2</v>
      </c>
      <c r="B11">
        <v>51338.397400000002</v>
      </c>
      <c r="C11">
        <v>0.2</v>
      </c>
      <c r="D11">
        <v>-12003.5</v>
      </c>
      <c r="E11">
        <v>-3.7000000000000002E-3</v>
      </c>
      <c r="F11">
        <v>4.0000000000000001E-3</v>
      </c>
      <c r="G11" t="s">
        <v>40</v>
      </c>
      <c r="H11" s="3" t="str">
        <f t="shared" ref="H11:H32" si="0">IF(D11=INT(D11),"I","II")</f>
        <v>II</v>
      </c>
      <c r="I11">
        <v>51338.397400000002</v>
      </c>
      <c r="R11" s="3">
        <v>0.2</v>
      </c>
    </row>
    <row r="12" spans="1:18" x14ac:dyDescent="0.2">
      <c r="A12">
        <v>3</v>
      </c>
      <c r="B12">
        <v>51373.392500000002</v>
      </c>
      <c r="C12">
        <v>0.2</v>
      </c>
      <c r="D12">
        <v>-11917</v>
      </c>
      <c r="E12">
        <v>-4.1999999999999997E-3</v>
      </c>
      <c r="F12">
        <v>2.7000000000000001E-3</v>
      </c>
      <c r="G12" t="s">
        <v>40</v>
      </c>
      <c r="H12" s="3" t="str">
        <f t="shared" si="0"/>
        <v>I</v>
      </c>
      <c r="I12">
        <v>51373.392500000002</v>
      </c>
      <c r="R12" s="3">
        <v>0.2</v>
      </c>
    </row>
    <row r="13" spans="1:18" x14ac:dyDescent="0.2">
      <c r="A13">
        <v>4</v>
      </c>
      <c r="B13">
        <v>51373.393499999998</v>
      </c>
      <c r="C13">
        <v>0.2</v>
      </c>
      <c r="D13">
        <v>-11917</v>
      </c>
      <c r="E13">
        <v>-3.2000000000000002E-3</v>
      </c>
      <c r="F13">
        <v>3.7000000000000002E-3</v>
      </c>
      <c r="G13" t="s">
        <v>40</v>
      </c>
      <c r="H13" s="3" t="str">
        <f t="shared" si="0"/>
        <v>I</v>
      </c>
      <c r="I13">
        <v>51373.393499999998</v>
      </c>
      <c r="R13" s="3">
        <v>0.2</v>
      </c>
    </row>
    <row r="14" spans="1:18" x14ac:dyDescent="0.2">
      <c r="A14">
        <v>5</v>
      </c>
      <c r="B14">
        <v>51488.286099999998</v>
      </c>
      <c r="C14">
        <v>0.2</v>
      </c>
      <c r="D14">
        <v>-11633</v>
      </c>
      <c r="E14">
        <v>-9.7000000000000003E-3</v>
      </c>
      <c r="F14">
        <v>-5.1000000000000004E-3</v>
      </c>
      <c r="G14" t="s">
        <v>40</v>
      </c>
      <c r="H14" s="3" t="str">
        <f t="shared" si="0"/>
        <v>I</v>
      </c>
      <c r="I14">
        <v>51488.286099999998</v>
      </c>
      <c r="R14" s="3">
        <v>0.2</v>
      </c>
    </row>
    <row r="15" spans="1:18" x14ac:dyDescent="0.2">
      <c r="A15">
        <v>6</v>
      </c>
      <c r="B15">
        <v>51495.167600000001</v>
      </c>
      <c r="C15">
        <v>0.2</v>
      </c>
      <c r="D15">
        <v>-11616</v>
      </c>
      <c r="E15">
        <v>-6.0000000000000001E-3</v>
      </c>
      <c r="F15">
        <v>-1.5E-3</v>
      </c>
      <c r="G15" t="s">
        <v>40</v>
      </c>
      <c r="H15" s="3" t="str">
        <f t="shared" si="0"/>
        <v>I</v>
      </c>
      <c r="I15">
        <v>51495.167600000001</v>
      </c>
      <c r="R15" s="3">
        <v>0.2</v>
      </c>
    </row>
    <row r="16" spans="1:18" x14ac:dyDescent="0.2">
      <c r="A16">
        <v>7</v>
      </c>
      <c r="B16">
        <v>51495.168599999997</v>
      </c>
      <c r="C16">
        <v>0.2</v>
      </c>
      <c r="D16">
        <v>-11616</v>
      </c>
      <c r="E16">
        <v>-4.8999999999999998E-3</v>
      </c>
      <c r="F16">
        <v>-5.0000000000000001E-4</v>
      </c>
      <c r="G16" t="s">
        <v>40</v>
      </c>
      <c r="H16" s="3" t="str">
        <f t="shared" si="0"/>
        <v>I</v>
      </c>
      <c r="I16">
        <v>51495.168599999997</v>
      </c>
      <c r="R16" s="3">
        <v>0.2</v>
      </c>
    </row>
    <row r="17" spans="1:18" x14ac:dyDescent="0.2">
      <c r="A17">
        <v>8</v>
      </c>
      <c r="B17">
        <v>51549.173499999997</v>
      </c>
      <c r="C17">
        <v>0.2</v>
      </c>
      <c r="D17">
        <v>-11482.5</v>
      </c>
      <c r="E17">
        <v>-1.0699999999999999E-2</v>
      </c>
      <c r="F17">
        <v>-7.3000000000000001E-3</v>
      </c>
      <c r="G17" t="s">
        <v>40</v>
      </c>
      <c r="H17" s="3" t="str">
        <f t="shared" si="0"/>
        <v>II</v>
      </c>
      <c r="I17">
        <v>51549.173499999997</v>
      </c>
      <c r="R17" s="3">
        <v>0.2</v>
      </c>
    </row>
    <row r="18" spans="1:18" x14ac:dyDescent="0.2">
      <c r="A18">
        <v>9</v>
      </c>
      <c r="B18">
        <v>55399.514300000003</v>
      </c>
      <c r="C18">
        <v>1</v>
      </c>
      <c r="D18">
        <v>-1965.5</v>
      </c>
      <c r="E18">
        <v>-2.8E-3</v>
      </c>
      <c r="F18">
        <v>-9.9000000000000008E-3</v>
      </c>
      <c r="G18" t="s">
        <v>41</v>
      </c>
      <c r="H18" s="3" t="str">
        <f t="shared" si="0"/>
        <v>II</v>
      </c>
      <c r="I18">
        <v>55399.514300000003</v>
      </c>
      <c r="R18" s="3">
        <v>1</v>
      </c>
    </row>
    <row r="19" spans="1:18" x14ac:dyDescent="0.2">
      <c r="A19">
        <v>10</v>
      </c>
      <c r="B19">
        <v>55400.34</v>
      </c>
      <c r="C19">
        <v>1</v>
      </c>
      <c r="D19">
        <v>-1963.5</v>
      </c>
      <c r="E19">
        <v>1.37E-2</v>
      </c>
      <c r="F19">
        <v>6.7000000000000002E-3</v>
      </c>
      <c r="G19" t="s">
        <v>41</v>
      </c>
      <c r="H19" s="3" t="str">
        <f t="shared" si="0"/>
        <v>II</v>
      </c>
      <c r="I19">
        <v>55400.34</v>
      </c>
      <c r="R19" s="3">
        <v>1</v>
      </c>
    </row>
    <row r="20" spans="1:18" x14ac:dyDescent="0.2">
      <c r="A20">
        <v>11</v>
      </c>
      <c r="B20">
        <v>55400.536200000002</v>
      </c>
      <c r="C20">
        <v>1</v>
      </c>
      <c r="D20">
        <v>-1963</v>
      </c>
      <c r="E20">
        <v>7.6E-3</v>
      </c>
      <c r="F20">
        <v>5.9999999999999995E-4</v>
      </c>
      <c r="G20" t="s">
        <v>41</v>
      </c>
      <c r="H20" s="3" t="str">
        <f t="shared" si="0"/>
        <v>I</v>
      </c>
      <c r="I20">
        <v>55400.536200000002</v>
      </c>
      <c r="R20" s="3">
        <v>1</v>
      </c>
    </row>
    <row r="21" spans="1:18" x14ac:dyDescent="0.2">
      <c r="A21">
        <v>12</v>
      </c>
      <c r="B21">
        <v>55401.548199999997</v>
      </c>
      <c r="C21">
        <v>1</v>
      </c>
      <c r="D21">
        <v>-1960.5</v>
      </c>
      <c r="E21">
        <v>8.2000000000000007E-3</v>
      </c>
      <c r="F21">
        <v>1.1999999999999999E-3</v>
      </c>
      <c r="G21" t="s">
        <v>41</v>
      </c>
      <c r="H21" s="3" t="str">
        <f t="shared" si="0"/>
        <v>II</v>
      </c>
      <c r="I21">
        <v>55401.548199999997</v>
      </c>
      <c r="R21" s="3">
        <v>1</v>
      </c>
    </row>
    <row r="22" spans="1:18" x14ac:dyDescent="0.2">
      <c r="A22">
        <v>13</v>
      </c>
      <c r="B22">
        <v>55402.356</v>
      </c>
      <c r="C22">
        <v>1</v>
      </c>
      <c r="D22">
        <v>-1958.5</v>
      </c>
      <c r="E22">
        <v>6.7999999999999996E-3</v>
      </c>
      <c r="F22">
        <v>1E-4</v>
      </c>
      <c r="G22" t="s">
        <v>41</v>
      </c>
      <c r="H22" s="3" t="str">
        <f t="shared" si="0"/>
        <v>II</v>
      </c>
      <c r="I22">
        <v>55402.356</v>
      </c>
      <c r="R22" s="3">
        <v>1</v>
      </c>
    </row>
    <row r="23" spans="1:18" x14ac:dyDescent="0.2">
      <c r="A23">
        <v>14</v>
      </c>
      <c r="B23">
        <v>55402.559300000001</v>
      </c>
      <c r="C23">
        <v>1</v>
      </c>
      <c r="D23">
        <v>-1958</v>
      </c>
      <c r="E23">
        <v>7.9000000000000008E-3</v>
      </c>
      <c r="F23">
        <v>8.9999999999999998E-4</v>
      </c>
      <c r="G23" t="s">
        <v>41</v>
      </c>
      <c r="H23" s="3" t="str">
        <f t="shared" si="0"/>
        <v>I</v>
      </c>
      <c r="I23">
        <v>55402.559300000001</v>
      </c>
      <c r="R23" s="3">
        <v>1</v>
      </c>
    </row>
    <row r="24" spans="1:18" x14ac:dyDescent="0.2">
      <c r="A24">
        <v>15</v>
      </c>
      <c r="B24">
        <v>55410.448400000001</v>
      </c>
      <c r="C24">
        <v>1</v>
      </c>
      <c r="D24">
        <v>-1938.5</v>
      </c>
      <c r="E24">
        <v>7.7999999999999996E-3</v>
      </c>
      <c r="F24">
        <v>8.9999999999999998E-4</v>
      </c>
      <c r="G24" t="s">
        <v>41</v>
      </c>
      <c r="H24" s="3" t="str">
        <f t="shared" si="0"/>
        <v>II</v>
      </c>
      <c r="I24">
        <v>55410.448400000001</v>
      </c>
      <c r="R24" s="3">
        <v>1</v>
      </c>
    </row>
    <row r="25" spans="1:18" x14ac:dyDescent="0.2">
      <c r="A25">
        <v>16</v>
      </c>
      <c r="B25">
        <v>55411.459300000002</v>
      </c>
      <c r="C25">
        <v>1</v>
      </c>
      <c r="D25">
        <v>-1936</v>
      </c>
      <c r="E25">
        <v>7.1999999999999998E-3</v>
      </c>
      <c r="F25">
        <v>4.0000000000000002E-4</v>
      </c>
      <c r="G25" t="s">
        <v>41</v>
      </c>
      <c r="H25" s="3" t="str">
        <f t="shared" si="0"/>
        <v>I</v>
      </c>
      <c r="I25">
        <v>55411.459300000002</v>
      </c>
      <c r="R25" s="3">
        <v>1</v>
      </c>
    </row>
    <row r="26" spans="1:18" x14ac:dyDescent="0.2">
      <c r="A26">
        <v>17</v>
      </c>
      <c r="B26">
        <v>56194.701099999998</v>
      </c>
      <c r="C26">
        <v>1</v>
      </c>
      <c r="D26">
        <v>0</v>
      </c>
      <c r="E26">
        <v>-6.7000000000000002E-3</v>
      </c>
      <c r="F26">
        <v>-1E-4</v>
      </c>
      <c r="G26" t="s">
        <v>42</v>
      </c>
      <c r="H26" s="3" t="str">
        <f t="shared" si="0"/>
        <v>I</v>
      </c>
      <c r="I26">
        <v>56194.701099999998</v>
      </c>
      <c r="R26" s="3">
        <v>1</v>
      </c>
    </row>
    <row r="27" spans="1:18" x14ac:dyDescent="0.2">
      <c r="A27">
        <v>18</v>
      </c>
      <c r="B27">
        <v>56194.903700000003</v>
      </c>
      <c r="C27">
        <v>1</v>
      </c>
      <c r="D27">
        <v>0.5</v>
      </c>
      <c r="E27">
        <v>-6.4000000000000003E-3</v>
      </c>
      <c r="F27">
        <v>2.0000000000000001E-4</v>
      </c>
      <c r="G27" t="s">
        <v>42</v>
      </c>
      <c r="H27" s="3" t="str">
        <f t="shared" si="0"/>
        <v>II</v>
      </c>
      <c r="I27">
        <v>56194.903700000003</v>
      </c>
      <c r="R27" s="3">
        <v>1</v>
      </c>
    </row>
    <row r="28" spans="1:18" x14ac:dyDescent="0.2">
      <c r="A28">
        <v>19</v>
      </c>
      <c r="B28">
        <v>56196.7238</v>
      </c>
      <c r="C28">
        <v>1</v>
      </c>
      <c r="D28">
        <v>5</v>
      </c>
      <c r="E28">
        <v>-6.8999999999999999E-3</v>
      </c>
      <c r="F28">
        <v>-2.0000000000000001E-4</v>
      </c>
      <c r="G28" t="s">
        <v>42</v>
      </c>
      <c r="H28" s="3" t="str">
        <f t="shared" si="0"/>
        <v>I</v>
      </c>
      <c r="I28">
        <v>56196.7238</v>
      </c>
      <c r="R28" s="3">
        <v>1</v>
      </c>
    </row>
    <row r="29" spans="1:18" x14ac:dyDescent="0.2">
      <c r="A29">
        <v>20</v>
      </c>
      <c r="B29">
        <v>56196.926299999999</v>
      </c>
      <c r="C29">
        <v>1</v>
      </c>
      <c r="D29">
        <v>5.5</v>
      </c>
      <c r="E29">
        <v>-6.7000000000000002E-3</v>
      </c>
      <c r="F29">
        <v>0</v>
      </c>
      <c r="G29" t="s">
        <v>42</v>
      </c>
      <c r="H29" s="3" t="str">
        <f t="shared" si="0"/>
        <v>II</v>
      </c>
      <c r="I29">
        <v>56196.926299999999</v>
      </c>
      <c r="R29" s="3">
        <v>1</v>
      </c>
    </row>
    <row r="30" spans="1:18" x14ac:dyDescent="0.2">
      <c r="A30">
        <v>21</v>
      </c>
      <c r="B30">
        <v>56197.735500000003</v>
      </c>
      <c r="C30">
        <v>1</v>
      </c>
      <c r="D30">
        <v>7.5</v>
      </c>
      <c r="E30">
        <v>-6.6E-3</v>
      </c>
      <c r="F30">
        <v>1E-4</v>
      </c>
      <c r="G30" t="s">
        <v>42</v>
      </c>
      <c r="H30" s="3" t="str">
        <f t="shared" si="0"/>
        <v>II</v>
      </c>
      <c r="I30">
        <v>56197.735500000003</v>
      </c>
      <c r="R30" s="3">
        <v>1</v>
      </c>
    </row>
    <row r="31" spans="1:18" x14ac:dyDescent="0.2">
      <c r="A31">
        <v>22</v>
      </c>
      <c r="B31">
        <v>56197.937400000003</v>
      </c>
      <c r="C31">
        <v>1</v>
      </c>
      <c r="D31">
        <v>8</v>
      </c>
      <c r="E31">
        <v>-7.0000000000000001E-3</v>
      </c>
      <c r="F31">
        <v>-2.9999999999999997E-4</v>
      </c>
      <c r="G31" t="s">
        <v>42</v>
      </c>
      <c r="H31" s="3" t="str">
        <f t="shared" si="0"/>
        <v>I</v>
      </c>
      <c r="I31">
        <v>56197.937400000003</v>
      </c>
      <c r="R31" s="3">
        <v>1</v>
      </c>
    </row>
    <row r="32" spans="1:18" x14ac:dyDescent="0.2">
      <c r="A32">
        <v>23</v>
      </c>
      <c r="B32">
        <v>56199.758099999999</v>
      </c>
      <c r="C32">
        <v>1</v>
      </c>
      <c r="D32">
        <v>12.5</v>
      </c>
      <c r="E32">
        <v>-6.7999999999999996E-3</v>
      </c>
      <c r="F32">
        <v>-1E-4</v>
      </c>
      <c r="G32" t="s">
        <v>42</v>
      </c>
      <c r="H32" s="3" t="str">
        <f t="shared" si="0"/>
        <v>II</v>
      </c>
      <c r="I32">
        <v>56199.758099999999</v>
      </c>
      <c r="R32" s="3">
        <v>1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2025-01-05T07:33:02Z</dcterms:modified>
</cp:coreProperties>
</file>