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0CDE58-8158-455B-808F-10EAA1E69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F14" i="1"/>
  <c r="E24" i="1"/>
  <c r="F24" i="1"/>
  <c r="G24" i="1" s="1"/>
  <c r="K24" i="1" s="1"/>
  <c r="Q24" i="1"/>
  <c r="E23" i="1"/>
  <c r="F23" i="1" s="1"/>
  <c r="G23" i="1" s="1"/>
  <c r="K23" i="1" s="1"/>
  <c r="Q23" i="1"/>
  <c r="E21" i="1"/>
  <c r="F21" i="1"/>
  <c r="G21" i="1"/>
  <c r="I21" i="1"/>
  <c r="E22" i="1"/>
  <c r="F22" i="1"/>
  <c r="G22" i="1"/>
  <c r="K22" i="1"/>
  <c r="E9" i="1"/>
  <c r="D9" i="1"/>
  <c r="Q21" i="1"/>
  <c r="Q22" i="1"/>
  <c r="C17" i="1"/>
  <c r="C12" i="1"/>
  <c r="C11" i="1"/>
  <c r="O25" i="1" l="1"/>
  <c r="F15" i="1"/>
  <c r="O24" i="1"/>
  <c r="O23" i="1"/>
  <c r="C16" i="1"/>
  <c r="D18" i="1" s="1"/>
  <c r="O21" i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<sst xmlns="http://schemas.openxmlformats.org/spreadsheetml/2006/main" count="67" uniqueCount="60">
  <si>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</si>
  <si>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</si>
  <si>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</si>
  <si>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</si>
  <si>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</si>
  <si>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</si>
  <si>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</si>
  <si>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</si>
  <si>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</si>
  <si>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</si>
  <si>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</si>
  <si>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</si>
  <si>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</si>
  <si>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</si>
  <si>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</si>
  <si>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</si>
  <si>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</si>
  <si>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</si>
  <si>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</si>
  <si>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</si>
  <si>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</si>
  <si>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</si>
  <si>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</si>
  <si>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</si>
  <si>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</si>
  <si>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</si>
  <si>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</si>
  <si>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</si>
  <si>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</si>
  <si>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</si>
  <si>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</si>
  <si>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</si>
  <si>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</si>
  <si>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</si>
  <si>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</si>
  <si>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</si>
  <si>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</si>
  <si>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</si>
  <si>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</si>
  <si>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</si>
  <si>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</si>
  <si>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G3223-1180</t>
  </si>
  <si>
    <t>2018H</t>
  </si>
  <si>
    <t>EW</t>
  </si>
  <si>
    <t>pr_5</t>
  </si>
  <si>
    <t>~</t>
  </si>
  <si>
    <t>Gettel</t>
  </si>
  <si>
    <t>Lac</t>
  </si>
  <si>
    <t>IBVS 6070</t>
  </si>
  <si>
    <t>I</t>
  </si>
  <si>
    <t>RHN 2021</t>
  </si>
  <si>
    <t>OEJV 226</t>
  </si>
  <si>
    <t>II</t>
  </si>
  <si>
    <t>V0882 Lac / SC 3223-1180</t>
  </si>
  <si>
    <t>JBAV 96</t>
  </si>
  <si>
    <t xml:space="preserve">Mag </t>
  </si>
  <si>
    <t>Next ToM-P</t>
  </si>
  <si>
    <t>Next ToM-S</t>
  </si>
  <si>
    <t>11.27-11.80</t>
  </si>
  <si>
    <t>Gettel/VSX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</si>
</sst>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0" fillId="26" borderId="12" xfId="0" applyFill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 Lac / GSC 3223-1180 -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F1B-BEF4-BDD5CC8473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F1B-BEF4-BDD5CC8473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F1B-BEF4-BDD5CC8473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-3.356499997607898E-3</c:v>
                </c:pt>
                <c:pt idx="2">
                  <c:v>-6.8045000007259659E-3</c:v>
                </c:pt>
                <c:pt idx="3">
                  <c:v>1.0729999921750277E-3</c:v>
                </c:pt>
                <c:pt idx="4">
                  <c:v>5.1120000083756167E-2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F1B-BEF4-BDD5CC8473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F1B-BEF4-BDD5CC8473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F1B-BEF4-BDD5CC8473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F1B-BEF4-BDD5CC8473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-5.0368307470776818E-3</c:v>
                </c:pt>
                <c:pt idx="1">
                  <c:v>-5.0359329995377069E-3</c:v>
                </c:pt>
                <c:pt idx="2">
                  <c:v>1.6502825979535299E-2</c:v>
                </c:pt>
                <c:pt idx="3">
                  <c:v>1.5035008751676663E-2</c:v>
                </c:pt>
                <c:pt idx="4">
                  <c:v>2.0566929093000764E-2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F1B-BEF4-BDD5CC8473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  <c:pt idx="3">
                  <c:v>11179</c:v>
                </c:pt>
                <c:pt idx="4">
                  <c:v>14260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F1B-BEF4-BDD5CC84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28664"/>
        <c:axId val="1"/>
      </c:scatterChart>
      <c:valAx>
        <c:axId val="57722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2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0F56D5-C294-B2BB-981C-C594C3C9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8" t="s">
        <v>41</v>
      </c>
      <c r="G1" s="3" t="s">
        <v>42</v>
      </c>
      <c r="H1" s="4"/>
      <c r="I1" s="9" t="s">
        <v>41</v>
      </c>
      <c r="J1" s="8" t="s">
        <v>41</v>
      </c>
      <c r="K1" s="10">
        <v>22.5517</v>
      </c>
      <c r="L1" s="6">
        <v>42.163400000000003</v>
      </c>
      <c r="M1" s="7">
        <v>56159.422700000003</v>
      </c>
      <c r="N1" s="7">
        <v>0.275113</v>
      </c>
      <c r="O1" s="5" t="s">
        <v>43</v>
      </c>
      <c r="P1" s="6">
        <v>11.41</v>
      </c>
      <c r="Q1" s="6">
        <v>99</v>
      </c>
      <c r="R1" s="11" t="s">
        <v>44</v>
      </c>
      <c r="S1" s="5" t="s">
        <v>45</v>
      </c>
    </row>
    <row r="2" spans="1:19" s="15" customFormat="1" ht="12.95" customHeight="1" x14ac:dyDescent="0.2">
      <c r="A2" s="15" t="s">
        <v>23</v>
      </c>
      <c r="B2" s="15" t="s">
        <v>43</v>
      </c>
      <c r="C2" s="16"/>
      <c r="D2" s="17" t="s">
        <v>47</v>
      </c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 t="s">
        <v>36</v>
      </c>
      <c r="D4" s="20" t="s">
        <v>36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2">
        <v>56159.422700000003</v>
      </c>
      <c r="D7" s="5" t="s">
        <v>46</v>
      </c>
    </row>
    <row r="8" spans="1:19" s="15" customFormat="1" ht="12.95" customHeight="1" x14ac:dyDescent="0.2">
      <c r="A8" s="15" t="s">
        <v>3</v>
      </c>
      <c r="C8" s="42">
        <v>0.275113</v>
      </c>
      <c r="D8" s="55" t="s">
        <v>59</v>
      </c>
    </row>
    <row r="9" spans="1:19" s="15" customFormat="1" ht="12.95" customHeight="1" x14ac:dyDescent="0.2">
      <c r="A9" s="24" t="s">
        <v>31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9" s="15" customFormat="1" ht="12.95" customHeight="1" thickBot="1" x14ac:dyDescent="0.25">
      <c r="C10" s="28" t="s">
        <v>19</v>
      </c>
      <c r="D10" s="28" t="s">
        <v>20</v>
      </c>
    </row>
    <row r="11" spans="1:19" s="15" customFormat="1" ht="12.95" customHeight="1" x14ac:dyDescent="0.2">
      <c r="A11" s="15" t="s">
        <v>15</v>
      </c>
      <c r="C11" s="27">
        <f ca="1">INTERCEPT(INDIRECT($E$9):G991,INDIRECT($D$9):F991)</f>
        <v>-5.0368307470776818E-3</v>
      </c>
      <c r="D11" s="17"/>
    </row>
    <row r="12" spans="1:19" s="15" customFormat="1" ht="12.95" customHeight="1" x14ac:dyDescent="0.2">
      <c r="A12" s="15" t="s">
        <v>16</v>
      </c>
      <c r="C12" s="27">
        <f ca="1">SLOPE(INDIRECT($E$9):G991,INDIRECT($D$9):F991)</f>
        <v>1.7954950799494001E-6</v>
      </c>
      <c r="D12" s="17"/>
      <c r="E12" s="50" t="s">
        <v>55</v>
      </c>
      <c r="F12" s="54" t="s">
        <v>58</v>
      </c>
    </row>
    <row r="13" spans="1:19" s="15" customFormat="1" ht="12.95" customHeight="1" x14ac:dyDescent="0.2">
      <c r="A13" s="15" t="s">
        <v>18</v>
      </c>
      <c r="C13" s="17" t="s">
        <v>13</v>
      </c>
      <c r="E13" s="48" t="s">
        <v>33</v>
      </c>
      <c r="F13" s="47">
        <v>1</v>
      </c>
    </row>
    <row r="14" spans="1:19" s="15" customFormat="1" ht="12.95" customHeight="1" x14ac:dyDescent="0.2">
      <c r="E14" s="48" t="s">
        <v>30</v>
      </c>
      <c r="F14" s="51">
        <f ca="1">NOW()+15018.5+$C$5/24</f>
        <v>60680.859765393514</v>
      </c>
    </row>
    <row r="15" spans="1:19" s="15" customFormat="1" ht="12.95" customHeight="1" x14ac:dyDescent="0.2">
      <c r="A15" s="29" t="s">
        <v>17</v>
      </c>
      <c r="C15" s="30">
        <f ca="1">(C7+C11)+(C8+C12)*INT(MAX(F21:F3532))</f>
        <v>60082.554646929093</v>
      </c>
      <c r="E15" s="48" t="s">
        <v>34</v>
      </c>
      <c r="F15" s="51">
        <f ca="1">ROUND(2*($F$14-$C$7)/$C$8,0)/2+$F$13</f>
        <v>16436</v>
      </c>
    </row>
    <row r="16" spans="1:19" s="15" customFormat="1" ht="12.95" customHeight="1" x14ac:dyDescent="0.2">
      <c r="A16" s="18" t="s">
        <v>4</v>
      </c>
      <c r="C16" s="32">
        <f ca="1">+C8+C12</f>
        <v>0.27511479549507994</v>
      </c>
      <c r="E16" s="48" t="s">
        <v>35</v>
      </c>
      <c r="F16" s="51">
        <f ca="1">ROUND(2*($F$14-$C$15)/$C$16,0)/2+$F$13</f>
        <v>2175.5</v>
      </c>
    </row>
    <row r="17" spans="1:21" s="15" customFormat="1" ht="12.95" customHeight="1" thickBot="1" x14ac:dyDescent="0.25">
      <c r="A17" s="31" t="s">
        <v>27</v>
      </c>
      <c r="C17" s="15">
        <f>COUNT(C21:C2190)</f>
        <v>5</v>
      </c>
      <c r="E17" s="48" t="s">
        <v>56</v>
      </c>
      <c r="F17" s="52">
        <f ca="1">+$C$15+$C$16*$F$16-15018.5-$C$5/24</f>
        <v>45662.962717861978</v>
      </c>
    </row>
    <row r="18" spans="1:21" s="15" customFormat="1" ht="12.95" customHeight="1" thickTop="1" thickBot="1" x14ac:dyDescent="0.25">
      <c r="A18" s="18" t="s">
        <v>5</v>
      </c>
      <c r="C18" s="33">
        <f ca="1">+C15</f>
        <v>60082.554646929093</v>
      </c>
      <c r="D18" s="46">
        <f ca="1">+C16</f>
        <v>0.27511479549507994</v>
      </c>
      <c r="E18" s="49" t="s">
        <v>57</v>
      </c>
      <c r="F18" s="53">
        <f ca="1">+($C$15+$C$16*$F$16)-($C$16/2)-15018.5-$C$5/24</f>
        <v>45662.825160464228</v>
      </c>
    </row>
    <row r="19" spans="1:21" s="15" customFormat="1" ht="12.95" customHeight="1" thickTop="1" x14ac:dyDescent="0.2">
      <c r="E19" s="31"/>
      <c r="F19" s="34"/>
    </row>
    <row r="20" spans="1:21" s="15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8" t="s">
        <v>14</v>
      </c>
      <c r="U20" s="37" t="s">
        <v>32</v>
      </c>
    </row>
    <row r="21" spans="1:21" s="15" customFormat="1" ht="12.95" customHeight="1" x14ac:dyDescent="0.2">
      <c r="A21" s="12" t="s">
        <v>48</v>
      </c>
      <c r="B21" s="13" t="s">
        <v>49</v>
      </c>
      <c r="C21" s="12">
        <v>56159.422700000003</v>
      </c>
      <c r="D21" s="12">
        <v>1E-3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-5.0368307470776818E-3</v>
      </c>
      <c r="Q21" s="38">
        <f>+C21-15018.5</f>
        <v>41140.922700000003</v>
      </c>
    </row>
    <row r="22" spans="1:21" s="15" customFormat="1" ht="12.95" customHeight="1" x14ac:dyDescent="0.2">
      <c r="A22" s="12" t="s">
        <v>48</v>
      </c>
      <c r="B22" s="13" t="s">
        <v>49</v>
      </c>
      <c r="C22" s="12">
        <v>56159.556900000003</v>
      </c>
      <c r="D22" s="12">
        <v>8.0000000000000004E-4</v>
      </c>
      <c r="E22" s="15">
        <f>+(C22-C$7)/C$8</f>
        <v>0.48779955872830111</v>
      </c>
      <c r="F22" s="15">
        <f>ROUND(2*E22,0)/2</f>
        <v>0.5</v>
      </c>
      <c r="G22" s="15">
        <f>+C22-(C$7+F22*C$8)</f>
        <v>-3.356499997607898E-3</v>
      </c>
      <c r="K22" s="15">
        <f>+G22</f>
        <v>-3.356499997607898E-3</v>
      </c>
      <c r="O22" s="15">
        <f ca="1">+C$11+C$12*$F22</f>
        <v>-5.0359329995377069E-3</v>
      </c>
      <c r="Q22" s="38">
        <f>+C22-15018.5</f>
        <v>41141.056900000003</v>
      </c>
    </row>
    <row r="23" spans="1:21" s="15" customFormat="1" ht="12.95" customHeight="1" x14ac:dyDescent="0.2">
      <c r="A23" s="18" t="s">
        <v>50</v>
      </c>
      <c r="C23" s="23">
        <v>59459.809000000001</v>
      </c>
      <c r="D23" s="23">
        <v>2E-3</v>
      </c>
      <c r="E23" s="15">
        <f>+(C23-C$7)/C$8</f>
        <v>11996.475266526839</v>
      </c>
      <c r="F23" s="15">
        <f>ROUND(2*E23,0)/2</f>
        <v>11996.5</v>
      </c>
      <c r="G23" s="15">
        <f>+C23-(C$7+F23*C$8)</f>
        <v>-6.8045000007259659E-3</v>
      </c>
      <c r="K23" s="15">
        <f>+G23</f>
        <v>-6.8045000007259659E-3</v>
      </c>
      <c r="O23" s="15">
        <f ca="1">+C$11+C$12*$F23</f>
        <v>1.6502825979535299E-2</v>
      </c>
      <c r="Q23" s="38">
        <f>+C23-15018.5</f>
        <v>44441.309000000001</v>
      </c>
    </row>
    <row r="24" spans="1:21" s="15" customFormat="1" ht="12.95" customHeight="1" x14ac:dyDescent="0.2">
      <c r="A24" s="14" t="s">
        <v>51</v>
      </c>
      <c r="B24" s="39" t="s">
        <v>52</v>
      </c>
      <c r="C24" s="40">
        <v>59234.911999999997</v>
      </c>
      <c r="D24" s="41">
        <v>1E-4</v>
      </c>
      <c r="E24" s="15">
        <f>+(C24-C$7)/C$8</f>
        <v>11179.003900215526</v>
      </c>
      <c r="F24" s="15">
        <f>ROUND(2*E24,0)/2</f>
        <v>11179</v>
      </c>
      <c r="G24" s="15">
        <f>+C24-(C$7+F24*C$8)</f>
        <v>1.0729999921750277E-3</v>
      </c>
      <c r="K24" s="15">
        <f>+G24</f>
        <v>1.0729999921750277E-3</v>
      </c>
      <c r="O24" s="15">
        <f ca="1">+C$11+C$12*$F24</f>
        <v>1.5035008751676663E-2</v>
      </c>
      <c r="Q24" s="38">
        <f>+C24-15018.5</f>
        <v>44216.411999999997</v>
      </c>
    </row>
    <row r="25" spans="1:21" s="15" customFormat="1" ht="12.95" customHeight="1" x14ac:dyDescent="0.2">
      <c r="A25" s="43" t="s">
        <v>54</v>
      </c>
      <c r="B25" s="44" t="s">
        <v>49</v>
      </c>
      <c r="C25" s="45">
        <v>60082.585200000089</v>
      </c>
      <c r="D25" s="43">
        <v>6.9999999999999999E-4</v>
      </c>
      <c r="E25" s="15">
        <f>+(C25-C$7)/C$8</f>
        <v>14260.185814556513</v>
      </c>
      <c r="F25" s="15">
        <f>ROUND(2*E25,0)/2</f>
        <v>14260</v>
      </c>
      <c r="G25" s="15">
        <f>+C25-(C$7+F25*C$8)</f>
        <v>5.1120000083756167E-2</v>
      </c>
      <c r="K25" s="15">
        <f>+G25</f>
        <v>5.1120000083756167E-2</v>
      </c>
      <c r="O25" s="15">
        <f ca="1">+C$11+C$12*$F25</f>
        <v>2.0566929093000764E-2</v>
      </c>
      <c r="Q25" s="38">
        <f>+C25-15018.5</f>
        <v>45064.085200000089</v>
      </c>
    </row>
    <row r="26" spans="1:21" s="15" customFormat="1" ht="12.95" customHeight="1" x14ac:dyDescent="0.2">
      <c r="C26" s="23"/>
      <c r="D26" s="23"/>
      <c r="Q26" s="38"/>
    </row>
    <row r="27" spans="1:21" s="15" customFormat="1" ht="12.95" customHeight="1" x14ac:dyDescent="0.2">
      <c r="C27" s="23"/>
      <c r="D27" s="23"/>
      <c r="Q27" s="38"/>
    </row>
    <row r="28" spans="1:21" s="15" customFormat="1" ht="12.95" customHeight="1" x14ac:dyDescent="0.2">
      <c r="C28" s="23"/>
      <c r="D28" s="23"/>
      <c r="Q28" s="38"/>
    </row>
    <row r="29" spans="1:21" s="15" customFormat="1" ht="12.95" customHeight="1" x14ac:dyDescent="0.2">
      <c r="C29" s="23"/>
      <c r="D29" s="23"/>
      <c r="Q29" s="38"/>
    </row>
    <row r="30" spans="1:21" s="15" customFormat="1" ht="12.95" customHeight="1" x14ac:dyDescent="0.2">
      <c r="C30" s="23"/>
      <c r="D30" s="23"/>
      <c r="Q30" s="38"/>
    </row>
    <row r="31" spans="1:21" s="15" customFormat="1" ht="12.95" customHeight="1" x14ac:dyDescent="0.2">
      <c r="C31" s="23"/>
      <c r="D31" s="23"/>
      <c r="Q31" s="38"/>
    </row>
    <row r="32" spans="1:21" s="15" customFormat="1" ht="12.95" customHeight="1" x14ac:dyDescent="0.2">
      <c r="C32" s="23"/>
      <c r="D32" s="23"/>
      <c r="Q32" s="38"/>
    </row>
    <row r="33" spans="3:4" s="15" customFormat="1" ht="12.95" customHeight="1" x14ac:dyDescent="0.2">
      <c r="C33" s="23"/>
      <c r="D33" s="23"/>
    </row>
    <row r="34" spans="3:4" s="15" customFormat="1" ht="12.95" customHeight="1" x14ac:dyDescent="0.2">
      <c r="C34" s="23"/>
      <c r="D34" s="23"/>
    </row>
    <row r="35" spans="3:4" s="15" customFormat="1" ht="12.95" customHeight="1" x14ac:dyDescent="0.2">
      <c r="C35" s="23"/>
      <c r="D35" s="23"/>
    </row>
    <row r="36" spans="3:4" s="15" customFormat="1" ht="12.95" customHeight="1" x14ac:dyDescent="0.2">
      <c r="C36" s="23"/>
      <c r="D36" s="23"/>
    </row>
    <row r="37" spans="3:4" s="15" customFormat="1" ht="12.95" customHeight="1" x14ac:dyDescent="0.2">
      <c r="C37" s="23"/>
      <c r="D37" s="23"/>
    </row>
    <row r="38" spans="3:4" s="15" customFormat="1" ht="12.95" customHeight="1" x14ac:dyDescent="0.2">
      <c r="C38" s="23"/>
      <c r="D38" s="23"/>
    </row>
    <row r="39" spans="3:4" s="15" customFormat="1" ht="12.95" customHeight="1" x14ac:dyDescent="0.2">
      <c r="C39" s="23"/>
      <c r="D39" s="23"/>
    </row>
    <row r="40" spans="3:4" s="15" customFormat="1" ht="12.95" customHeight="1" x14ac:dyDescent="0.2">
      <c r="C40" s="23"/>
      <c r="D40" s="23"/>
    </row>
    <row r="41" spans="3:4" s="15" customFormat="1" ht="12.95" customHeight="1" x14ac:dyDescent="0.2">
      <c r="C41" s="23"/>
      <c r="D41" s="23"/>
    </row>
    <row r="42" spans="3:4" s="15" customFormat="1" ht="12.95" customHeight="1" x14ac:dyDescent="0.2">
      <c r="C42" s="23"/>
      <c r="D42" s="23"/>
    </row>
    <row r="43" spans="3:4" s="15" customFormat="1" ht="12.95" customHeight="1" x14ac:dyDescent="0.2">
      <c r="C43" s="23"/>
      <c r="D43" s="23"/>
    </row>
    <row r="44" spans="3:4" s="15" customFormat="1" ht="12.95" customHeight="1" x14ac:dyDescent="0.2">
      <c r="C44" s="23"/>
      <c r="D44" s="23"/>
    </row>
    <row r="45" spans="3:4" s="15" customFormat="1" ht="12.95" customHeight="1" x14ac:dyDescent="0.2">
      <c r="C45" s="23"/>
      <c r="D45" s="23"/>
    </row>
    <row r="46" spans="3:4" s="15" customFormat="1" ht="12.95" customHeight="1" x14ac:dyDescent="0.2">
      <c r="C46" s="23"/>
      <c r="D46" s="23"/>
    </row>
    <row r="47" spans="3:4" s="15" customFormat="1" ht="12.95" customHeight="1" x14ac:dyDescent="0.2">
      <c r="C47" s="23"/>
      <c r="D47" s="23"/>
    </row>
    <row r="48" spans="3:4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2025-01-05T07:38:03Z</dcterms:modified>
</cp:coreProperties>
</file>